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1"/>
  <workbookPr updateLinks="never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bradfritz1/Dropbox/BKF 128/Critical Folders/Aerial Nozzle Models Dist. Versions/"/>
    </mc:Choice>
  </mc:AlternateContent>
  <xr:revisionPtr revIDLastSave="0" documentId="13_ncr:1_{E6A575CB-FAE4-8D42-871D-6936E8824D6E}" xr6:coauthVersionLast="47" xr6:coauthVersionMax="47" xr10:uidLastSave="{00000000-0000-0000-0000-000000000000}"/>
  <bookViews>
    <workbookView xWindow="7260" yWindow="1500" windowWidth="37320" windowHeight="23760" tabRatio="785" xr2:uid="{00000000-000D-0000-FFFF-FFFF00000000}"/>
  </bookViews>
  <sheets>
    <sheet name="Atomization Model" sheetId="1" r:id="rId1"/>
    <sheet name="Model Parameters" sheetId="2" r:id="rId2"/>
    <sheet name="Reference Nozzles" sheetId="3" r:id="rId3"/>
    <sheet name="Nozzle Flow Rates" sheetId="4" r:id="rId4"/>
    <sheet name="Reference Nozzles S572.3" sheetId="5" r:id="rId5"/>
  </sheets>
  <definedNames>
    <definedName name="_xlnm._FilterDatabase" localSheetId="0" hidden="1">'Atomization Model'!$U$22:$U$25</definedName>
    <definedName name="_xlnm._FilterDatabase" localSheetId="1" hidden="1">'Model Parameters'!#REF!</definedName>
    <definedName name="_xlnm._FilterDatabase" localSheetId="2" hidden="1">'Reference Nozzles'!$D$1:$L$61</definedName>
    <definedName name="Airspeed">'Model Parameters'!$A$226:$P$244</definedName>
    <definedName name="Airspeeds">'Model Parameters'!$A$2:$B$20</definedName>
    <definedName name="Angle">'Model Parameters'!$A$205:$P$223</definedName>
    <definedName name="CCDFactors">'Model Parameters'!$A$29:$I$51</definedName>
    <definedName name="CVC">'Reference Nozzles'!#REF!</definedName>
    <definedName name="DV0.1">'Model Parameters'!$A$57:$P$75</definedName>
    <definedName name="DV0.5">'Model Parameters'!$A$78:$P$96</definedName>
    <definedName name="DV0.9">'Model Parameters'!$A$99:$P$117</definedName>
    <definedName name="Fixed_Wing___40°_FF_Lg_Orifice">'Atomization Model'!$G$6</definedName>
    <definedName name="FM">'Reference Nozzles'!#REF!</definedName>
    <definedName name="FW40FFLG">'Model Parameters'!$B$56:$P$57</definedName>
    <definedName name="Less100">'Model Parameters'!$A$121:$P$139</definedName>
    <definedName name="Less200">'Model Parameters'!$A$142:$P$160</definedName>
    <definedName name="MC">'Reference Nozzles'!#REF!</definedName>
    <definedName name="NFRTab">'Nozzle Flow Rates'!$C$2:$E$105</definedName>
    <definedName name="Orifice">'Model Parameters'!$A$184:$P$202</definedName>
    <definedName name="_xlnm.Print_Area" localSheetId="0">'Atomization Model'!$B$2:$T$44</definedName>
    <definedName name="RS">'Model Parameters'!#REF!</definedName>
    <definedName name="VCXC">'Reference Nozzles'!#REF!</definedName>
    <definedName name="VFF">'Reference Nozzles'!#REF!</definedName>
  </definedNames>
  <calcPr calcId="191028"/>
  <customWorkbookViews>
    <customWorkbookView name="Administrator - Personal View" guid="{CD17FB03-8870-11D2-8172-00C04FC29620}" mergeInterval="0" personalView="1" maximized="1" windowWidth="1276" windowHeight="835" activeSheetId="1"/>
  </customWorkbookViews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0" i="5" l="1"/>
  <c r="H9" i="5"/>
  <c r="H8" i="5"/>
  <c r="C97" i="4" l="1"/>
  <c r="C98" i="4"/>
  <c r="C99" i="4"/>
  <c r="C100" i="4"/>
  <c r="C101" i="4"/>
  <c r="C102" i="4"/>
  <c r="C103" i="4"/>
  <c r="C104" i="4"/>
  <c r="C105" i="4"/>
  <c r="C92" i="4"/>
  <c r="C93" i="4"/>
  <c r="C94" i="4"/>
  <c r="C95" i="4"/>
  <c r="C96" i="4"/>
  <c r="C91" i="4"/>
  <c r="C90" i="4"/>
  <c r="C89" i="4"/>
  <c r="C88" i="4"/>
  <c r="A240" i="2"/>
  <c r="A219" i="2"/>
  <c r="A198" i="2"/>
  <c r="A134" i="2"/>
  <c r="A135" i="2"/>
  <c r="A113" i="2"/>
  <c r="A71" i="2"/>
  <c r="A43" i="2"/>
  <c r="A42" i="2"/>
  <c r="C14" i="5" l="1"/>
  <c r="B14" i="5"/>
  <c r="B13" i="5"/>
  <c r="C13" i="5"/>
  <c r="B16" i="5" s="1"/>
  <c r="B15" i="5"/>
  <c r="C15" i="5"/>
  <c r="E14" i="2" l="1"/>
  <c r="E16" i="2"/>
  <c r="E15" i="2"/>
  <c r="E17" i="2"/>
  <c r="O21" i="4"/>
  <c r="L22" i="4"/>
  <c r="L23" i="4" s="1"/>
  <c r="D38" i="1" s="1"/>
  <c r="O20" i="4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E23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64" i="2"/>
  <c r="K15" i="4"/>
  <c r="K14" i="4"/>
  <c r="C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L21" i="4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I7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I15" i="1"/>
  <c r="S15" i="2"/>
  <c r="S16" i="2"/>
  <c r="S17" i="2"/>
  <c r="S18" i="2"/>
  <c r="S19" i="2"/>
  <c r="S20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P23" i="2"/>
  <c r="P18" i="2"/>
  <c r="S22" i="2"/>
  <c r="S23" i="2"/>
  <c r="S24" i="2"/>
  <c r="S25" i="2"/>
  <c r="S26" i="2"/>
  <c r="S21" i="2"/>
  <c r="A144" i="2"/>
  <c r="A143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Q9" i="2"/>
  <c r="I9" i="2"/>
  <c r="N9" i="2"/>
  <c r="R9" i="2"/>
  <c r="G9" i="2"/>
  <c r="F9" i="2"/>
  <c r="A227" i="2"/>
  <c r="A228" i="2"/>
  <c r="A226" i="2"/>
  <c r="A229" i="2"/>
  <c r="A230" i="2"/>
  <c r="A231" i="2"/>
  <c r="A232" i="2"/>
  <c r="A233" i="2"/>
  <c r="A234" i="2"/>
  <c r="A235" i="2"/>
  <c r="A236" i="2"/>
  <c r="A237" i="2"/>
  <c r="A238" i="2"/>
  <c r="A239" i="2"/>
  <c r="Q15" i="2"/>
  <c r="Q21" i="2"/>
  <c r="Q18" i="2"/>
  <c r="A122" i="2"/>
  <c r="A123" i="2"/>
  <c r="A124" i="2"/>
  <c r="A125" i="2"/>
  <c r="A121" i="2"/>
  <c r="A126" i="2"/>
  <c r="A127" i="2"/>
  <c r="A128" i="2"/>
  <c r="A129" i="2"/>
  <c r="A130" i="2"/>
  <c r="A131" i="2"/>
  <c r="A132" i="2"/>
  <c r="A133" i="2"/>
  <c r="E8" i="2"/>
  <c r="H8" i="2"/>
  <c r="G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P15" i="1"/>
  <c r="F8" i="2"/>
  <c r="A78" i="2"/>
  <c r="K6" i="2"/>
  <c r="A57" i="2"/>
  <c r="M5" i="2"/>
  <c r="Q14" i="2"/>
  <c r="F15" i="1"/>
  <c r="I14" i="1"/>
  <c r="S14" i="2"/>
  <c r="P8" i="2"/>
  <c r="Q20" i="2"/>
  <c r="N8" i="1"/>
  <c r="Q23" i="2"/>
  <c r="Q25" i="2"/>
  <c r="P20" i="2"/>
  <c r="M8" i="2"/>
  <c r="J8" i="2"/>
  <c r="H9" i="2"/>
  <c r="K9" i="2"/>
  <c r="P21" i="2"/>
  <c r="P19" i="2"/>
  <c r="P7" i="2"/>
  <c r="H7" i="2"/>
  <c r="R6" i="2"/>
  <c r="J6" i="2"/>
  <c r="L5" i="2"/>
  <c r="H5" i="2"/>
  <c r="O7" i="2"/>
  <c r="G7" i="2"/>
  <c r="Q6" i="2"/>
  <c r="I6" i="2"/>
  <c r="S5" i="2"/>
  <c r="K5" i="2"/>
  <c r="G5" i="2"/>
  <c r="F22" i="2"/>
  <c r="P26" i="2"/>
  <c r="P17" i="2"/>
  <c r="N7" i="2"/>
  <c r="F7" i="2"/>
  <c r="P6" i="2"/>
  <c r="H6" i="2"/>
  <c r="R5" i="2"/>
  <c r="J5" i="2"/>
  <c r="F5" i="2"/>
  <c r="E22" i="2"/>
  <c r="P22" i="2"/>
  <c r="P14" i="2"/>
  <c r="P9" i="2"/>
  <c r="P27" i="2"/>
  <c r="Q26" i="2"/>
  <c r="N8" i="2"/>
  <c r="S8" i="2"/>
  <c r="I8" i="2"/>
  <c r="Q22" i="2"/>
  <c r="R8" i="2"/>
  <c r="L9" i="2"/>
  <c r="O9" i="2"/>
  <c r="P25" i="2"/>
  <c r="P16" i="2"/>
  <c r="M7" i="2"/>
  <c r="E7" i="2"/>
  <c r="O6" i="2"/>
  <c r="G6" i="2"/>
  <c r="Q5" i="2"/>
  <c r="I5" i="2"/>
  <c r="E5" i="2"/>
  <c r="Q17" i="2"/>
  <c r="Q16" i="2"/>
  <c r="S9" i="2"/>
  <c r="Q24" i="2"/>
  <c r="Q19" i="2"/>
  <c r="Q8" i="2"/>
  <c r="O8" i="2"/>
  <c r="E9" i="2"/>
  <c r="J9" i="2"/>
  <c r="P24" i="2"/>
  <c r="P15" i="2"/>
  <c r="L7" i="2"/>
  <c r="N6" i="2"/>
  <c r="F6" i="2"/>
  <c r="P5" i="2"/>
  <c r="L8" i="2"/>
  <c r="K8" i="2"/>
  <c r="M9" i="2"/>
  <c r="S7" i="2"/>
  <c r="K7" i="2"/>
  <c r="M6" i="2"/>
  <c r="E6" i="2"/>
  <c r="O5" i="2"/>
  <c r="F21" i="2"/>
  <c r="F20" i="2"/>
  <c r="E20" i="2"/>
  <c r="R7" i="2"/>
  <c r="J7" i="2"/>
  <c r="L6" i="2"/>
  <c r="N5" i="2"/>
  <c r="F23" i="2"/>
  <c r="E21" i="2"/>
  <c r="Q7" i="2"/>
  <c r="S6" i="2"/>
  <c r="K16" i="4"/>
  <c r="L18" i="4" l="1"/>
  <c r="K18" i="4"/>
  <c r="F17" i="2"/>
  <c r="F15" i="2"/>
  <c r="F16" i="2"/>
  <c r="F14" i="2"/>
  <c r="J13" i="2" l="1"/>
  <c r="K13" i="2" s="1"/>
  <c r="E20" i="1" s="1"/>
  <c r="H9" i="3" s="1"/>
  <c r="B14" i="3" s="1"/>
  <c r="E26" i="1" s="1"/>
  <c r="L20" i="4"/>
  <c r="D40" i="1" s="1"/>
  <c r="D42" i="1" s="1"/>
  <c r="J14" i="2"/>
  <c r="E21" i="1" s="1"/>
  <c r="H10" i="3" s="1"/>
  <c r="C15" i="3" s="1"/>
  <c r="J12" i="2"/>
  <c r="K12" i="2" s="1"/>
  <c r="E19" i="1" s="1"/>
  <c r="H8" i="3" s="1"/>
  <c r="C13" i="3" s="1"/>
  <c r="J17" i="2"/>
  <c r="K17" i="2" s="1"/>
  <c r="E24" i="1" s="1"/>
  <c r="J16" i="2"/>
  <c r="K16" i="2" s="1"/>
  <c r="E23" i="1" s="1"/>
  <c r="C14" i="3"/>
  <c r="B16" i="3" l="1"/>
  <c r="E28" i="1" s="1"/>
  <c r="B15" i="3"/>
  <c r="E27" i="1" s="1"/>
  <c r="E22" i="1"/>
  <c r="B13" i="3"/>
  <c r="E25" i="1" s="1"/>
</calcChain>
</file>

<file path=xl/sharedStrings.xml><?xml version="1.0" encoding="utf-8"?>
<sst xmlns="http://schemas.openxmlformats.org/spreadsheetml/2006/main" count="438" uniqueCount="156">
  <si>
    <t xml:space="preserve"> </t>
  </si>
  <si>
    <t>µm</t>
  </si>
  <si>
    <t>RS =</t>
  </si>
  <si>
    <t xml:space="preserve"> = Relative Span</t>
  </si>
  <si>
    <t>%</t>
  </si>
  <si>
    <t xml:space="preserve"> = Percentage of spray volume in droplets smaller than 100 µm diameter.</t>
  </si>
  <si>
    <t xml:space="preserve">CAUTION: Do not enter or clear data in the cells in this box! </t>
  </si>
  <si>
    <t>%V&lt;100µm</t>
  </si>
  <si>
    <t>%V&lt;100µm =</t>
  </si>
  <si>
    <t>%V&lt;200µm =</t>
  </si>
  <si>
    <t>Cumulative Volume Fraction</t>
  </si>
  <si>
    <t>Selection</t>
  </si>
  <si>
    <r>
      <t>D</t>
    </r>
    <r>
      <rPr>
        <b/>
        <vertAlign val="subscript"/>
        <sz val="10"/>
        <color indexed="63"/>
        <rFont val="Arial"/>
        <family val="2"/>
      </rPr>
      <t>V0.1</t>
    </r>
    <r>
      <rPr>
        <b/>
        <sz val="10"/>
        <color indexed="63"/>
        <rFont val="Arial"/>
        <family val="2"/>
      </rPr>
      <t xml:space="preserve"> =</t>
    </r>
  </si>
  <si>
    <r>
      <t xml:space="preserve"> = Droplet size such that 10% of the spray volume is in droplets smaller than D</t>
    </r>
    <r>
      <rPr>
        <b/>
        <vertAlign val="subscript"/>
        <sz val="10"/>
        <color indexed="63"/>
        <rFont val="Arial"/>
        <family val="2"/>
      </rPr>
      <t>V0.1</t>
    </r>
    <r>
      <rPr>
        <b/>
        <sz val="10"/>
        <color indexed="63"/>
        <rFont val="Arial"/>
        <family val="2"/>
      </rPr>
      <t>.</t>
    </r>
  </si>
  <si>
    <r>
      <t>D</t>
    </r>
    <r>
      <rPr>
        <b/>
        <vertAlign val="subscript"/>
        <sz val="10"/>
        <color indexed="63"/>
        <rFont val="Arial"/>
        <family val="2"/>
      </rPr>
      <t>V0.5</t>
    </r>
    <r>
      <rPr>
        <b/>
        <sz val="10"/>
        <color indexed="63"/>
        <rFont val="Arial"/>
        <family val="2"/>
      </rPr>
      <t xml:space="preserve"> =</t>
    </r>
  </si>
  <si>
    <r>
      <t>D</t>
    </r>
    <r>
      <rPr>
        <b/>
        <vertAlign val="subscript"/>
        <sz val="10"/>
        <color indexed="63"/>
        <rFont val="Arial"/>
        <family val="2"/>
      </rPr>
      <t>V0.9</t>
    </r>
    <r>
      <rPr>
        <b/>
        <sz val="10"/>
        <color indexed="63"/>
        <rFont val="Arial"/>
        <family val="2"/>
      </rPr>
      <t xml:space="preserve"> =</t>
    </r>
  </si>
  <si>
    <r>
      <t xml:space="preserve"> = Droplet size such that 90% of the spray volume is in droplets smaller than D</t>
    </r>
    <r>
      <rPr>
        <b/>
        <vertAlign val="subscript"/>
        <sz val="10"/>
        <color indexed="63"/>
        <rFont val="Arial"/>
        <family val="2"/>
      </rPr>
      <t>V0.9</t>
    </r>
    <r>
      <rPr>
        <b/>
        <sz val="10"/>
        <color indexed="63"/>
        <rFont val="Arial"/>
        <family val="2"/>
      </rPr>
      <t>.</t>
    </r>
  </si>
  <si>
    <r>
      <t xml:space="preserve"> = Droplet Spectra Classification based on D</t>
    </r>
    <r>
      <rPr>
        <b/>
        <vertAlign val="subscript"/>
        <sz val="10"/>
        <color indexed="63"/>
        <rFont val="Arial"/>
        <family val="2"/>
      </rPr>
      <t>V0.1</t>
    </r>
    <r>
      <rPr>
        <b/>
        <sz val="10"/>
        <color indexed="63"/>
        <rFont val="Arial"/>
        <family val="2"/>
      </rPr>
      <t>.</t>
    </r>
  </si>
  <si>
    <r>
      <t xml:space="preserve"> = Droplet Spectra Classification based on D</t>
    </r>
    <r>
      <rPr>
        <b/>
        <vertAlign val="subscript"/>
        <sz val="10"/>
        <color indexed="63"/>
        <rFont val="Arial"/>
        <family val="2"/>
      </rPr>
      <t>V0.5</t>
    </r>
    <r>
      <rPr>
        <b/>
        <sz val="10"/>
        <color indexed="63"/>
        <rFont val="Arial"/>
        <family val="2"/>
      </rPr>
      <t>.</t>
    </r>
  </si>
  <si>
    <t>DSC =</t>
  </si>
  <si>
    <t>Models Available</t>
  </si>
  <si>
    <t>VALID FOR AIRSPEEDS FROM</t>
  </si>
  <si>
    <t>Airspeed Ranges</t>
  </si>
  <si>
    <t>Calculation Block</t>
  </si>
  <si>
    <t>DV0.1</t>
  </si>
  <si>
    <t>DV0.5</t>
  </si>
  <si>
    <t>Active Model Parameters</t>
  </si>
  <si>
    <t>DV0.9</t>
  </si>
  <si>
    <t>Orifice</t>
  </si>
  <si>
    <t>Angle</t>
  </si>
  <si>
    <t>Airspeed</t>
  </si>
  <si>
    <t xml:space="preserve">  Orifice Size</t>
  </si>
  <si>
    <t>Nozzle Angle</t>
  </si>
  <si>
    <t xml:space="preserve">   Airspeed</t>
  </si>
  <si>
    <t xml:space="preserve">  Pressure</t>
  </si>
  <si>
    <t>Columns</t>
  </si>
  <si>
    <t>Pressure</t>
  </si>
  <si>
    <t>VF/F</t>
  </si>
  <si>
    <t>F/M</t>
  </si>
  <si>
    <t>M/C</t>
  </si>
  <si>
    <t>C/VC</t>
  </si>
  <si>
    <t>VC/XC</t>
  </si>
  <si>
    <t>DSCV0.1</t>
  </si>
  <si>
    <t>DSCV0.5</t>
  </si>
  <si>
    <t>DSC</t>
  </si>
  <si>
    <t>0 to 90</t>
  </si>
  <si>
    <t>STEP 1: SELECT NOZZLE MODEL USING PULL DOWN MENU</t>
  </si>
  <si>
    <t xml:space="preserve">STEP 2: SELECT NOZZLE OPERATING PARAMETERS FROM PULLDOWN MENUS BELOW.  </t>
  </si>
  <si>
    <t>Acceptable Ranges:</t>
  </si>
  <si>
    <t>Orf</t>
  </si>
  <si>
    <t>Ang</t>
  </si>
  <si>
    <t>Press</t>
  </si>
  <si>
    <t>AS</t>
  </si>
  <si>
    <t>120 to 180 MPH</t>
  </si>
  <si>
    <t>Intercept</t>
  </si>
  <si>
    <t>Orf*Press</t>
  </si>
  <si>
    <t>Orf*AS</t>
  </si>
  <si>
    <t>AS*Press</t>
  </si>
  <si>
    <t>Orf*Ang</t>
  </si>
  <si>
    <t>AS*Ang</t>
  </si>
  <si>
    <t>Press*Ang</t>
  </si>
  <si>
    <t>Orf^2</t>
  </si>
  <si>
    <t>AS^2</t>
  </si>
  <si>
    <t>Press^</t>
  </si>
  <si>
    <t>Ang^2</t>
  </si>
  <si>
    <t>30 to 90 psi</t>
  </si>
  <si>
    <t>Orf*CCD</t>
  </si>
  <si>
    <t>AS*CCD</t>
  </si>
  <si>
    <t>Press*CCD</t>
  </si>
  <si>
    <t>Ang*CCD</t>
  </si>
  <si>
    <t>CCDSub</t>
  </si>
  <si>
    <t>CCDDiv</t>
  </si>
  <si>
    <t>CCD Factors</t>
  </si>
  <si>
    <t>Orf Sub</t>
  </si>
  <si>
    <t>Orf Div</t>
  </si>
  <si>
    <t>AS Sub</t>
  </si>
  <si>
    <t>AS Div</t>
  </si>
  <si>
    <t>Press Sub</t>
  </si>
  <si>
    <t>Press Div</t>
  </si>
  <si>
    <t xml:space="preserve">Ang Sub </t>
  </si>
  <si>
    <t>Ang Div</t>
  </si>
  <si>
    <t xml:space="preserve">Actual </t>
  </si>
  <si>
    <t>CCD Adjusted</t>
  </si>
  <si>
    <t>4 to 20</t>
  </si>
  <si>
    <t>4 to 30</t>
  </si>
  <si>
    <t>Deflector</t>
  </si>
  <si>
    <t>2 to 16</t>
  </si>
  <si>
    <t>2 to 10</t>
  </si>
  <si>
    <r>
      <t>CP11TT 20</t>
    </r>
    <r>
      <rPr>
        <sz val="10"/>
        <rFont val="Calibri"/>
        <family val="2"/>
      </rPr>
      <t>°</t>
    </r>
    <r>
      <rPr>
        <sz val="10"/>
        <rFont val="Arial"/>
        <family val="2"/>
      </rPr>
      <t xml:space="preserve"> Flat Fan</t>
    </r>
  </si>
  <si>
    <t>CP11TT 80° Flat Fan</t>
  </si>
  <si>
    <t>CP03</t>
  </si>
  <si>
    <t>CP11TT 40° Flat Fan</t>
  </si>
  <si>
    <t>Steel Disc Core 45</t>
  </si>
  <si>
    <r>
      <t>Standard 40</t>
    </r>
    <r>
      <rPr>
        <sz val="10"/>
        <rFont val="Calibri"/>
        <family val="2"/>
      </rPr>
      <t>°</t>
    </r>
    <r>
      <rPr>
        <sz val="8.5"/>
        <rFont val="Arial"/>
        <family val="2"/>
      </rPr>
      <t xml:space="preserve"> Flat Fan</t>
    </r>
  </si>
  <si>
    <r>
      <t>Standard 80</t>
    </r>
    <r>
      <rPr>
        <sz val="10"/>
        <rFont val="Calibri"/>
        <family val="2"/>
      </rPr>
      <t>°</t>
    </r>
    <r>
      <rPr>
        <sz val="8.5"/>
        <rFont val="Arial"/>
        <family val="2"/>
      </rPr>
      <t xml:space="preserve"> Flat Fan</t>
    </r>
  </si>
  <si>
    <t>2 to 30</t>
  </si>
  <si>
    <t>CP09</t>
  </si>
  <si>
    <t>0.062 to 0.172</t>
  </si>
  <si>
    <t>CP11TT Straight Stream</t>
  </si>
  <si>
    <t>6 to 25</t>
  </si>
  <si>
    <t>0 to 45</t>
  </si>
  <si>
    <t>2 to 12</t>
  </si>
  <si>
    <t>Davidon TriSet</t>
  </si>
  <si>
    <t>0, 5, 30</t>
  </si>
  <si>
    <t>Disc Core Straight Stream</t>
  </si>
  <si>
    <t>Ceramic Disc Core 45</t>
  </si>
  <si>
    <t>%V&lt;200µm</t>
  </si>
  <si>
    <t xml:space="preserve"> = Percentage of spray volume in droplets smaller than 200 µm diameter.</t>
  </si>
  <si>
    <t>DSCV0.9</t>
  </si>
  <si>
    <r>
      <t>THE D</t>
    </r>
    <r>
      <rPr>
        <b/>
        <vertAlign val="subscript"/>
        <sz val="10"/>
        <color indexed="63"/>
        <rFont val="Arial"/>
        <family val="2"/>
      </rPr>
      <t>V0.9</t>
    </r>
    <r>
      <rPr>
        <b/>
        <sz val="10"/>
        <color indexed="63"/>
        <rFont val="Arial"/>
        <family val="2"/>
      </rPr>
      <t xml:space="preserve"> CLASSIFICATION SHOWN IS FOR REFERENCE ONLY, DOES NOT IMPACT DSC RATING.</t>
    </r>
  </si>
  <si>
    <t xml:space="preserve"> = Volume median diameter.  Droplet size such that 50% of the spray volume is in droplets smaller than DV0.5.</t>
  </si>
  <si>
    <t>Nozzle Body Angle</t>
  </si>
  <si>
    <t>The reference nozzle data below was measured in accordance with the ANSI/ASAE S572.1 "Spray Nozzle Classification by Droplet Spectra" Standard.</t>
  </si>
  <si>
    <t>The reference boundaries represent the mean data plus 1 standard deviation for DV0.1, DV0.5 and DV0.9 point for each DSC.</t>
  </si>
  <si>
    <t>Aerial Application Technology Research Unit, Agricultural Research Service, U. S. Department of Agriculture, 3103 F&amp;B Road, College Station, TX 77845, USA.</t>
  </si>
  <si>
    <t>30, 55, 90</t>
  </si>
  <si>
    <t>0.061 to 0.125</t>
  </si>
  <si>
    <t>USDA ARS  Aerial Application Technology Research Unit High Speed Spray Nozzle Models</t>
  </si>
  <si>
    <t>Nozzles - FR = a*(P)^b</t>
  </si>
  <si>
    <t>CP11TT 20° Flat Fan</t>
  </si>
  <si>
    <t>Helper</t>
  </si>
  <si>
    <t>a</t>
  </si>
  <si>
    <t>b</t>
  </si>
  <si>
    <t>NFR</t>
  </si>
  <si>
    <t>GPM</t>
  </si>
  <si>
    <t>Per Nozzle Flow Rate at Selected Operating Conditions</t>
  </si>
  <si>
    <t>ENTER DESIRED SPRAY RATE IN GALLONS PER ACRE (GPA)</t>
  </si>
  <si>
    <t>GPA</t>
  </si>
  <si>
    <t>Total Boom Flow Rate</t>
  </si>
  <si>
    <t>BFR</t>
  </si>
  <si>
    <t>ENTER DESIRED SWATH WIDTH IN FEET</t>
  </si>
  <si>
    <t>Feet</t>
  </si>
  <si>
    <t>swath</t>
  </si>
  <si>
    <t>SR</t>
  </si>
  <si>
    <t>mph</t>
  </si>
  <si>
    <t>Nozzles</t>
  </si>
  <si>
    <t>Total Number of Nozzle Needed</t>
  </si>
  <si>
    <t>Nozzle</t>
  </si>
  <si>
    <t>Standard 40° Flat Fan</t>
  </si>
  <si>
    <t>Standard 80° Flat Fan</t>
  </si>
  <si>
    <r>
      <t>D</t>
    </r>
    <r>
      <rPr>
        <b/>
        <vertAlign val="subscript"/>
        <sz val="14"/>
        <color indexed="63"/>
        <rFont val="Arial"/>
        <family val="2"/>
      </rPr>
      <t>V0.1</t>
    </r>
    <r>
      <rPr>
        <b/>
        <sz val="14"/>
        <color indexed="63"/>
        <rFont val="Arial"/>
        <family val="2"/>
      </rPr>
      <t xml:space="preserve"> =</t>
    </r>
  </si>
  <si>
    <r>
      <t>D</t>
    </r>
    <r>
      <rPr>
        <b/>
        <vertAlign val="subscript"/>
        <sz val="14"/>
        <color indexed="63"/>
        <rFont val="Arial"/>
        <family val="2"/>
      </rPr>
      <t>V0.5</t>
    </r>
    <r>
      <rPr>
        <b/>
        <sz val="14"/>
        <color indexed="63"/>
        <rFont val="Arial"/>
        <family val="2"/>
      </rPr>
      <t xml:space="preserve"> =</t>
    </r>
  </si>
  <si>
    <r>
      <t>D</t>
    </r>
    <r>
      <rPr>
        <b/>
        <vertAlign val="subscript"/>
        <sz val="14"/>
        <color indexed="63"/>
        <rFont val="Arial"/>
        <family val="2"/>
      </rPr>
      <t>V0.9</t>
    </r>
    <r>
      <rPr>
        <b/>
        <sz val="14"/>
        <color indexed="63"/>
        <rFont val="Arial"/>
        <family val="2"/>
      </rPr>
      <t xml:space="preserve"> =</t>
    </r>
  </si>
  <si>
    <r>
      <t>DSC</t>
    </r>
    <r>
      <rPr>
        <b/>
        <vertAlign val="subscript"/>
        <sz val="14"/>
        <color indexed="63"/>
        <rFont val="Arial"/>
        <family val="2"/>
      </rPr>
      <t>V0.1</t>
    </r>
    <r>
      <rPr>
        <b/>
        <sz val="14"/>
        <color indexed="63"/>
        <rFont val="Arial"/>
        <family val="2"/>
      </rPr>
      <t xml:space="preserve"> =</t>
    </r>
  </si>
  <si>
    <r>
      <t>DSC</t>
    </r>
    <r>
      <rPr>
        <b/>
        <vertAlign val="subscript"/>
        <sz val="14"/>
        <color indexed="63"/>
        <rFont val="Arial"/>
        <family val="2"/>
      </rPr>
      <t>V0.5</t>
    </r>
    <r>
      <rPr>
        <b/>
        <sz val="14"/>
        <color indexed="63"/>
        <rFont val="Arial"/>
        <family val="2"/>
      </rPr>
      <t xml:space="preserve"> =</t>
    </r>
  </si>
  <si>
    <r>
      <t>DSC</t>
    </r>
    <r>
      <rPr>
        <b/>
        <vertAlign val="subscript"/>
        <sz val="14"/>
        <color indexed="63"/>
        <rFont val="Arial"/>
        <family val="2"/>
      </rPr>
      <t>V0.9</t>
    </r>
    <r>
      <rPr>
        <b/>
        <sz val="14"/>
        <color indexed="63"/>
        <rFont val="Arial"/>
        <family val="2"/>
      </rPr>
      <t xml:space="preserve"> =</t>
    </r>
  </si>
  <si>
    <t>STEP 3: ENTER SPRAY RATE AND SWATH WIDTH</t>
  </si>
  <si>
    <r>
      <t>CP11TT 60</t>
    </r>
    <r>
      <rPr>
        <sz val="10"/>
        <rFont val="Calibri"/>
        <family val="2"/>
      </rPr>
      <t>°</t>
    </r>
    <r>
      <rPr>
        <sz val="10"/>
        <rFont val="Arial"/>
        <family val="2"/>
      </rPr>
      <t xml:space="preserve"> Flat Fan</t>
    </r>
  </si>
  <si>
    <t>%V&lt;141µm</t>
  </si>
  <si>
    <t xml:space="preserve"> DISCLAIMER: Nozzle numbers provided do not imply swath uniformity or coverage.  Applicators are encouraged to attend an Operation S.A.F.E. Clinic.</t>
  </si>
  <si>
    <t>XC/UC</t>
  </si>
  <si>
    <t>TeeJet SS</t>
  </si>
  <si>
    <t>TeeJet H1 4U</t>
  </si>
  <si>
    <t>2 to 20</t>
  </si>
  <si>
    <t xml:space="preserve"> = ASABE S572.2 Droplet Spectra Classification</t>
  </si>
  <si>
    <t>The reference nozzle data below was measured in accordance with the ANSI/ASAE S572.3 "Spray Nozzle Classification by Droplet Spectra" Standard.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</si>
</sst>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46">
    <font>
      <sz val="10"/>
      <name val="Arial"/>
    </font>
    <font>
      <b/>
      <sz val="10"/>
      <name val="Arial"/>
      <family val="2"/>
    </font>
    <font>
      <sz val="6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4"/>
      <color indexed="10"/>
      <name val="Arial"/>
      <family val="2"/>
    </font>
    <font>
      <b/>
      <sz val="10"/>
      <color indexed="63"/>
      <name val="Arial"/>
      <family val="2"/>
    </font>
    <font>
      <b/>
      <vertAlign val="subscript"/>
      <sz val="10"/>
      <color indexed="63"/>
      <name val="Arial"/>
      <family val="2"/>
    </font>
    <font>
      <sz val="10"/>
      <color indexed="63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sz val="8"/>
      <color indexed="63"/>
      <name val="Arial"/>
      <family val="2"/>
    </font>
    <font>
      <sz val="6"/>
      <color indexed="63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rgb="FF002060"/>
      <name val="Arial"/>
      <family val="2"/>
    </font>
    <font>
      <sz val="10"/>
      <color rgb="FF002060"/>
      <name val="Arial"/>
      <family val="2"/>
    </font>
    <font>
      <sz val="10"/>
      <color rgb="FFC00000"/>
      <name val="Arial"/>
      <family val="2"/>
    </font>
    <font>
      <b/>
      <sz val="10"/>
      <color rgb="FFC0000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0"/>
      <color theme="1"/>
      <name val="Calibri"/>
      <family val="2"/>
      <scheme val="minor"/>
    </font>
    <font>
      <b/>
      <sz val="16"/>
      <name val="Arial"/>
      <family val="2"/>
    </font>
    <font>
      <sz val="12"/>
      <name val="Arial"/>
      <family val="2"/>
    </font>
    <font>
      <b/>
      <sz val="16"/>
      <color theme="0"/>
      <name val="Arial"/>
      <family val="2"/>
    </font>
    <font>
      <sz val="7"/>
      <name val="Arial"/>
      <family val="2"/>
    </font>
    <font>
      <sz val="7"/>
      <name val="Helvetica"/>
      <family val="2"/>
    </font>
    <font>
      <sz val="14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color rgb="FFC00000"/>
      <name val="Arial"/>
      <family val="2"/>
    </font>
    <font>
      <sz val="10"/>
      <name val="Calibri"/>
      <family val="2"/>
    </font>
    <font>
      <sz val="8.5"/>
      <name val="Arial"/>
      <family val="2"/>
    </font>
    <font>
      <sz val="12"/>
      <color indexed="9"/>
      <name val="Arial"/>
      <family val="2"/>
    </font>
    <font>
      <sz val="12"/>
      <color indexed="63"/>
      <name val="Arial"/>
      <family val="2"/>
    </font>
    <font>
      <b/>
      <sz val="16"/>
      <color rgb="FF002060"/>
      <name val="Arial"/>
      <family val="2"/>
    </font>
    <font>
      <b/>
      <sz val="14"/>
      <color indexed="63"/>
      <name val="Arial"/>
      <family val="2"/>
    </font>
    <font>
      <b/>
      <vertAlign val="subscript"/>
      <sz val="14"/>
      <color indexed="63"/>
      <name val="Arial"/>
      <family val="2"/>
    </font>
    <font>
      <b/>
      <sz val="14"/>
      <color indexed="63"/>
      <name val="Comic Sans MS"/>
      <family val="4"/>
    </font>
    <font>
      <sz val="14"/>
      <color indexed="63"/>
      <name val="Arial"/>
      <family val="2"/>
    </font>
    <font>
      <i/>
      <sz val="14"/>
      <color rgb="FFFF0000"/>
      <name val="Helvetica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15">
    <xf numFmtId="0" fontId="0" fillId="0" borderId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</cellStyleXfs>
  <cellXfs count="197">
    <xf numFmtId="0" fontId="0" fillId="0" borderId="0" xfId="0"/>
    <xf numFmtId="0" fontId="0" fillId="2" borderId="0" xfId="0" applyFill="1"/>
    <xf numFmtId="0" fontId="1" fillId="2" borderId="0" xfId="0" applyFont="1" applyFill="1"/>
    <xf numFmtId="2" fontId="1" fillId="2" borderId="0" xfId="0" applyNumberFormat="1" applyFont="1" applyFill="1"/>
    <xf numFmtId="0" fontId="4" fillId="2" borderId="0" xfId="0" applyFont="1" applyFill="1" applyAlignment="1">
      <alignment horizontal="center" textRotation="90"/>
    </xf>
    <xf numFmtId="0" fontId="5" fillId="2" borderId="0" xfId="0" applyFont="1" applyFill="1"/>
    <xf numFmtId="2" fontId="6" fillId="2" borderId="0" xfId="0" applyNumberFormat="1" applyFont="1" applyFill="1"/>
    <xf numFmtId="0" fontId="16" fillId="0" borderId="0" xfId="0" applyFont="1"/>
    <xf numFmtId="0" fontId="16" fillId="0" borderId="0" xfId="0" applyFont="1" applyAlignment="1">
      <alignment horizontal="center"/>
    </xf>
    <xf numFmtId="1" fontId="16" fillId="0" borderId="0" xfId="0" applyNumberFormat="1" applyFont="1"/>
    <xf numFmtId="0" fontId="0" fillId="0" borderId="2" xfId="0" applyBorder="1"/>
    <xf numFmtId="0" fontId="0" fillId="0" borderId="3" xfId="0" applyBorder="1"/>
    <xf numFmtId="0" fontId="0" fillId="0" borderId="6" xfId="0" applyBorder="1"/>
    <xf numFmtId="0" fontId="0" fillId="0" borderId="4" xfId="0" applyBorder="1"/>
    <xf numFmtId="0" fontId="0" fillId="0" borderId="8" xfId="0" applyBorder="1"/>
    <xf numFmtId="0" fontId="0" fillId="3" borderId="0" xfId="0" applyFill="1"/>
    <xf numFmtId="0" fontId="2" fillId="3" borderId="0" xfId="0" applyFont="1" applyFill="1" applyAlignment="1">
      <alignment horizontal="center"/>
    </xf>
    <xf numFmtId="0" fontId="1" fillId="3" borderId="0" xfId="0" applyFont="1" applyFill="1"/>
    <xf numFmtId="2" fontId="1" fillId="3" borderId="0" xfId="0" applyNumberFormat="1" applyFont="1" applyFill="1"/>
    <xf numFmtId="0" fontId="0" fillId="4" borderId="0" xfId="0" applyFill="1"/>
    <xf numFmtId="0" fontId="16" fillId="4" borderId="0" xfId="0" applyFont="1" applyFill="1" applyAlignment="1">
      <alignment horizontal="center"/>
    </xf>
    <xf numFmtId="0" fontId="0" fillId="4" borderId="1" xfId="0" applyFill="1" applyBorder="1"/>
    <xf numFmtId="0" fontId="0" fillId="4" borderId="2" xfId="0" applyFill="1" applyBorder="1"/>
    <xf numFmtId="0" fontId="0" fillId="4" borderId="3" xfId="0" applyFill="1" applyBorder="1"/>
    <xf numFmtId="0" fontId="11" fillId="4" borderId="0" xfId="0" applyFont="1" applyFill="1"/>
    <xf numFmtId="0" fontId="12" fillId="4" borderId="0" xfId="0" applyFont="1" applyFill="1"/>
    <xf numFmtId="0" fontId="12" fillId="4" borderId="6" xfId="0" applyFont="1" applyFill="1" applyBorder="1"/>
    <xf numFmtId="0" fontId="8" fillId="4" borderId="0" xfId="0" applyFont="1" applyFill="1"/>
    <xf numFmtId="0" fontId="20" fillId="4" borderId="2" xfId="0" applyFont="1" applyFill="1" applyBorder="1"/>
    <xf numFmtId="0" fontId="21" fillId="4" borderId="2" xfId="0" applyFont="1" applyFill="1" applyBorder="1"/>
    <xf numFmtId="0" fontId="17" fillId="0" borderId="5" xfId="0" applyFont="1" applyBorder="1" applyAlignment="1">
      <alignment vertical="center" wrapText="1"/>
    </xf>
    <xf numFmtId="0" fontId="17" fillId="0" borderId="7" xfId="0" applyFont="1" applyBorder="1" applyAlignment="1">
      <alignment vertical="center" wrapText="1"/>
    </xf>
    <xf numFmtId="0" fontId="0" fillId="0" borderId="1" xfId="0" applyBorder="1"/>
    <xf numFmtId="0" fontId="16" fillId="0" borderId="5" xfId="0" applyFont="1" applyBorder="1"/>
    <xf numFmtId="0" fontId="16" fillId="0" borderId="7" xfId="0" applyFont="1" applyBorder="1"/>
    <xf numFmtId="0" fontId="0" fillId="0" borderId="10" xfId="0" applyBorder="1"/>
    <xf numFmtId="0" fontId="17" fillId="0" borderId="10" xfId="0" applyFont="1" applyBorder="1" applyAlignment="1">
      <alignment wrapText="1"/>
    </xf>
    <xf numFmtId="0" fontId="24" fillId="0" borderId="0" xfId="0" applyFont="1" applyAlignment="1">
      <alignment vertical="center" wrapText="1"/>
    </xf>
    <xf numFmtId="0" fontId="24" fillId="0" borderId="10" xfId="0" applyFont="1" applyBorder="1" applyAlignment="1">
      <alignment vertical="center" wrapText="1"/>
    </xf>
    <xf numFmtId="0" fontId="16" fillId="0" borderId="11" xfId="0" applyFont="1" applyBorder="1"/>
    <xf numFmtId="0" fontId="16" fillId="0" borderId="12" xfId="0" applyFont="1" applyBorder="1"/>
    <xf numFmtId="0" fontId="24" fillId="0" borderId="5" xfId="0" applyFont="1" applyBorder="1" applyAlignment="1">
      <alignment vertical="center" wrapText="1"/>
    </xf>
    <xf numFmtId="0" fontId="16" fillId="0" borderId="6" xfId="0" applyFont="1" applyBorder="1"/>
    <xf numFmtId="0" fontId="24" fillId="0" borderId="7" xfId="0" applyFont="1" applyBorder="1" applyAlignment="1">
      <alignment vertical="center" wrapText="1"/>
    </xf>
    <xf numFmtId="0" fontId="16" fillId="0" borderId="4" xfId="0" applyFont="1" applyBorder="1"/>
    <xf numFmtId="0" fontId="16" fillId="0" borderId="8" xfId="0" applyFont="1" applyBorder="1"/>
    <xf numFmtId="0" fontId="1" fillId="0" borderId="10" xfId="0" applyFont="1" applyBorder="1"/>
    <xf numFmtId="0" fontId="11" fillId="0" borderId="5" xfId="0" applyFont="1" applyBorder="1" applyAlignment="1">
      <alignment horizontal="right"/>
    </xf>
    <xf numFmtId="0" fontId="8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2" fontId="0" fillId="0" borderId="0" xfId="0" applyNumberFormat="1" applyAlignment="1">
      <alignment horizontal="center"/>
    </xf>
    <xf numFmtId="0" fontId="16" fillId="0" borderId="2" xfId="0" applyFont="1" applyBorder="1"/>
    <xf numFmtId="0" fontId="16" fillId="0" borderId="3" xfId="0" applyFont="1" applyBorder="1"/>
    <xf numFmtId="0" fontId="0" fillId="0" borderId="0" xfId="0" applyAlignment="1">
      <alignment horizontal="center"/>
    </xf>
    <xf numFmtId="0" fontId="17" fillId="0" borderId="0" xfId="0" applyFont="1" applyAlignment="1">
      <alignment horizontal="center"/>
    </xf>
    <xf numFmtId="0" fontId="8" fillId="0" borderId="0" xfId="0" applyFont="1" applyAlignment="1" applyProtection="1">
      <alignment horizontal="left"/>
      <protection hidden="1"/>
    </xf>
    <xf numFmtId="0" fontId="16" fillId="4" borderId="0" xfId="0" applyFont="1" applyFill="1"/>
    <xf numFmtId="0" fontId="5" fillId="4" borderId="0" xfId="0" applyFont="1" applyFill="1"/>
    <xf numFmtId="0" fontId="15" fillId="4" borderId="0" xfId="0" applyFont="1" applyFill="1"/>
    <xf numFmtId="2" fontId="15" fillId="4" borderId="0" xfId="0" applyNumberFormat="1" applyFont="1" applyFill="1"/>
    <xf numFmtId="0" fontId="3" fillId="4" borderId="0" xfId="0" applyFont="1" applyFill="1" applyAlignment="1">
      <alignment horizontal="center"/>
    </xf>
    <xf numFmtId="0" fontId="15" fillId="4" borderId="0" xfId="0" applyFont="1" applyFill="1" applyAlignment="1">
      <alignment horizontal="center"/>
    </xf>
    <xf numFmtId="1" fontId="15" fillId="4" borderId="0" xfId="0" applyNumberFormat="1" applyFont="1" applyFill="1" applyProtection="1">
      <protection hidden="1"/>
    </xf>
    <xf numFmtId="0" fontId="16" fillId="4" borderId="0" xfId="0" applyFont="1" applyFill="1" applyProtection="1">
      <protection hidden="1"/>
    </xf>
    <xf numFmtId="2" fontId="15" fillId="4" borderId="0" xfId="0" applyNumberFormat="1" applyFont="1" applyFill="1" applyProtection="1">
      <protection hidden="1"/>
    </xf>
    <xf numFmtId="0" fontId="15" fillId="4" borderId="0" xfId="0" applyFont="1" applyFill="1" applyAlignment="1" applyProtection="1">
      <alignment horizontal="left"/>
      <protection hidden="1"/>
    </xf>
    <xf numFmtId="0" fontId="28" fillId="3" borderId="0" xfId="0" applyFont="1" applyFill="1"/>
    <xf numFmtId="0" fontId="29" fillId="3" borderId="0" xfId="0" applyFont="1" applyFill="1" applyAlignment="1">
      <alignment horizontal="center"/>
    </xf>
    <xf numFmtId="0" fontId="28" fillId="3" borderId="0" xfId="0" applyFont="1" applyFill="1" applyAlignment="1">
      <alignment horizontal="center"/>
    </xf>
    <xf numFmtId="0" fontId="0" fillId="3" borderId="1" xfId="0" applyFill="1" applyBorder="1"/>
    <xf numFmtId="0" fontId="1" fillId="3" borderId="2" xfId="0" applyFont="1" applyFill="1" applyBorder="1"/>
    <xf numFmtId="2" fontId="1" fillId="3" borderId="2" xfId="0" applyNumberFormat="1" applyFont="1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5" xfId="0" applyFill="1" applyBorder="1"/>
    <xf numFmtId="0" fontId="0" fillId="3" borderId="6" xfId="0" applyFill="1" applyBorder="1"/>
    <xf numFmtId="0" fontId="28" fillId="3" borderId="6" xfId="0" applyFont="1" applyFill="1" applyBorder="1"/>
    <xf numFmtId="0" fontId="5" fillId="3" borderId="5" xfId="0" applyFont="1" applyFill="1" applyBorder="1"/>
    <xf numFmtId="0" fontId="13" fillId="3" borderId="6" xfId="0" applyFont="1" applyFill="1" applyBorder="1"/>
    <xf numFmtId="0" fontId="10" fillId="3" borderId="7" xfId="0" applyFont="1" applyFill="1" applyBorder="1"/>
    <xf numFmtId="0" fontId="10" fillId="3" borderId="4" xfId="0" applyFont="1" applyFill="1" applyBorder="1"/>
    <xf numFmtId="0" fontId="14" fillId="3" borderId="4" xfId="0" applyFont="1" applyFill="1" applyBorder="1" applyAlignment="1">
      <alignment horizontal="center"/>
    </xf>
    <xf numFmtId="0" fontId="10" fillId="3" borderId="8" xfId="0" applyFont="1" applyFill="1" applyBorder="1"/>
    <xf numFmtId="0" fontId="18" fillId="4" borderId="1" xfId="0" applyFont="1" applyFill="1" applyBorder="1"/>
    <xf numFmtId="0" fontId="19" fillId="4" borderId="2" xfId="0" applyFont="1" applyFill="1" applyBorder="1"/>
    <xf numFmtId="0" fontId="19" fillId="4" borderId="3" xfId="0" applyFont="1" applyFill="1" applyBorder="1"/>
    <xf numFmtId="0" fontId="0" fillId="4" borderId="5" xfId="0" applyFill="1" applyBorder="1"/>
    <xf numFmtId="0" fontId="0" fillId="4" borderId="6" xfId="0" applyFill="1" applyBorder="1"/>
    <xf numFmtId="0" fontId="26" fillId="4" borderId="5" xfId="0" applyFont="1" applyFill="1" applyBorder="1"/>
    <xf numFmtId="0" fontId="26" fillId="4" borderId="0" xfId="0" applyFont="1" applyFill="1"/>
    <xf numFmtId="0" fontId="31" fillId="4" borderId="0" xfId="0" applyFont="1" applyFill="1"/>
    <xf numFmtId="0" fontId="18" fillId="4" borderId="2" xfId="0" applyFont="1" applyFill="1" applyBorder="1"/>
    <xf numFmtId="0" fontId="3" fillId="4" borderId="0" xfId="0" applyFont="1" applyFill="1" applyAlignment="1">
      <alignment horizontal="center" vertical="center"/>
    </xf>
    <xf numFmtId="0" fontId="26" fillId="4" borderId="0" xfId="0" applyFont="1" applyFill="1" applyAlignment="1">
      <alignment horizontal="center" vertical="center"/>
    </xf>
    <xf numFmtId="0" fontId="32" fillId="4" borderId="9" xfId="0" applyFont="1" applyFill="1" applyBorder="1" applyAlignment="1" applyProtection="1">
      <alignment horizontal="center" vertical="center"/>
      <protection locked="0"/>
    </xf>
    <xf numFmtId="0" fontId="26" fillId="4" borderId="0" xfId="0" applyFont="1" applyFill="1" applyAlignment="1">
      <alignment vertical="center"/>
    </xf>
    <xf numFmtId="0" fontId="33" fillId="4" borderId="0" xfId="0" applyFont="1" applyFill="1"/>
    <xf numFmtId="0" fontId="30" fillId="3" borderId="0" xfId="0" applyFont="1" applyFill="1"/>
    <xf numFmtId="0" fontId="22" fillId="3" borderId="0" xfId="0" applyFont="1" applyFill="1"/>
    <xf numFmtId="0" fontId="22" fillId="3" borderId="0" xfId="0" applyFont="1" applyFill="1" applyAlignment="1">
      <alignment horizontal="center"/>
    </xf>
    <xf numFmtId="0" fontId="16" fillId="6" borderId="0" xfId="0" applyFont="1" applyFill="1"/>
    <xf numFmtId="0" fontId="0" fillId="6" borderId="0" xfId="0" applyFill="1"/>
    <xf numFmtId="0" fontId="16" fillId="0" borderId="10" xfId="0" applyFont="1" applyBorder="1"/>
    <xf numFmtId="164" fontId="0" fillId="0" borderId="0" xfId="0" applyNumberFormat="1" applyAlignment="1">
      <alignment horizontal="center"/>
    </xf>
    <xf numFmtId="0" fontId="16" fillId="0" borderId="1" xfId="0" applyFont="1" applyBorder="1"/>
    <xf numFmtId="0" fontId="16" fillId="6" borderId="1" xfId="0" applyFont="1" applyFill="1" applyBorder="1"/>
    <xf numFmtId="0" fontId="16" fillId="6" borderId="5" xfId="0" applyFont="1" applyFill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4" fillId="2" borderId="0" xfId="0" applyFont="1" applyFill="1" applyAlignment="1">
      <alignment horizontal="center" vertical="center" textRotation="90"/>
    </xf>
    <xf numFmtId="0" fontId="0" fillId="3" borderId="5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16" fillId="4" borderId="0" xfId="0" applyFont="1" applyFill="1" applyAlignment="1" applyProtection="1">
      <alignment horizontal="center" vertical="center"/>
      <protection hidden="1"/>
    </xf>
    <xf numFmtId="0" fontId="16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vertical="center"/>
    </xf>
    <xf numFmtId="0" fontId="0" fillId="3" borderId="5" xfId="0" applyFill="1" applyBorder="1" applyAlignment="1">
      <alignment vertical="center"/>
    </xf>
    <xf numFmtId="0" fontId="0" fillId="4" borderId="7" xfId="0" applyFill="1" applyBorder="1" applyAlignment="1">
      <alignment vertical="center"/>
    </xf>
    <xf numFmtId="0" fontId="8" fillId="4" borderId="4" xfId="0" applyFont="1" applyFill="1" applyBorder="1" applyAlignment="1">
      <alignment vertical="center"/>
    </xf>
    <xf numFmtId="0" fontId="10" fillId="4" borderId="4" xfId="0" applyFont="1" applyFill="1" applyBorder="1" applyAlignment="1">
      <alignment vertical="center"/>
    </xf>
    <xf numFmtId="0" fontId="0" fillId="4" borderId="4" xfId="0" applyFill="1" applyBorder="1" applyAlignment="1">
      <alignment vertical="center"/>
    </xf>
    <xf numFmtId="0" fontId="7" fillId="4" borderId="4" xfId="0" applyFont="1" applyFill="1" applyBorder="1" applyAlignment="1" applyProtection="1">
      <alignment horizontal="left" vertical="center"/>
      <protection hidden="1"/>
    </xf>
    <xf numFmtId="0" fontId="0" fillId="4" borderId="8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16" fillId="4" borderId="0" xfId="0" applyFont="1" applyFill="1" applyAlignment="1">
      <alignment vertical="center"/>
    </xf>
    <xf numFmtId="2" fontId="15" fillId="4" borderId="0" xfId="0" applyNumberFormat="1" applyFont="1" applyFill="1" applyAlignment="1">
      <alignment vertical="center"/>
    </xf>
    <xf numFmtId="0" fontId="5" fillId="4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16" fillId="0" borderId="0" xfId="0" applyFont="1" applyAlignment="1">
      <alignment wrapText="1"/>
    </xf>
    <xf numFmtId="0" fontId="26" fillId="0" borderId="0" xfId="0" applyFont="1"/>
    <xf numFmtId="165" fontId="26" fillId="0" borderId="0" xfId="0" applyNumberFormat="1" applyFont="1"/>
    <xf numFmtId="0" fontId="26" fillId="4" borderId="6" xfId="0" applyFont="1" applyFill="1" applyBorder="1"/>
    <xf numFmtId="0" fontId="3" fillId="4" borderId="0" xfId="0" applyFont="1" applyFill="1"/>
    <xf numFmtId="0" fontId="26" fillId="4" borderId="0" xfId="0" applyFont="1" applyFill="1" applyAlignment="1">
      <alignment horizontal="center"/>
    </xf>
    <xf numFmtId="0" fontId="36" fillId="4" borderId="7" xfId="0" applyFont="1" applyFill="1" applyBorder="1"/>
    <xf numFmtId="0" fontId="36" fillId="4" borderId="4" xfId="0" applyFont="1" applyFill="1" applyBorder="1"/>
    <xf numFmtId="0" fontId="37" fillId="4" borderId="4" xfId="0" applyFont="1" applyFill="1" applyBorder="1"/>
    <xf numFmtId="0" fontId="37" fillId="4" borderId="4" xfId="0" applyFont="1" applyFill="1" applyBorder="1" applyAlignment="1">
      <alignment horizontal="center"/>
    </xf>
    <xf numFmtId="0" fontId="37" fillId="4" borderId="8" xfId="0" applyFont="1" applyFill="1" applyBorder="1"/>
    <xf numFmtId="0" fontId="3" fillId="4" borderId="2" xfId="0" applyFont="1" applyFill="1" applyBorder="1"/>
    <xf numFmtId="0" fontId="26" fillId="4" borderId="2" xfId="0" applyFont="1" applyFill="1" applyBorder="1"/>
    <xf numFmtId="0" fontId="26" fillId="4" borderId="3" xfId="0" applyFont="1" applyFill="1" applyBorder="1"/>
    <xf numFmtId="0" fontId="3" fillId="4" borderId="4" xfId="0" applyFont="1" applyFill="1" applyBorder="1"/>
    <xf numFmtId="0" fontId="3" fillId="4" borderId="8" xfId="0" applyFont="1" applyFill="1" applyBorder="1"/>
    <xf numFmtId="0" fontId="22" fillId="4" borderId="0" xfId="0" applyFont="1" applyFill="1"/>
    <xf numFmtId="0" fontId="30" fillId="4" borderId="0" xfId="0" applyFont="1" applyFill="1"/>
    <xf numFmtId="164" fontId="22" fillId="4" borderId="0" xfId="0" applyNumberFormat="1" applyFont="1" applyFill="1" applyAlignment="1">
      <alignment horizontal="center" vertical="center"/>
    </xf>
    <xf numFmtId="0" fontId="22" fillId="4" borderId="0" xfId="0" applyFont="1" applyFill="1" applyAlignment="1">
      <alignment horizontal="center" vertical="center"/>
    </xf>
    <xf numFmtId="2" fontId="22" fillId="4" borderId="0" xfId="0" applyNumberFormat="1" applyFont="1" applyFill="1" applyAlignment="1">
      <alignment horizontal="center" vertical="center"/>
    </xf>
    <xf numFmtId="0" fontId="30" fillId="4" borderId="0" xfId="0" applyFont="1" applyFill="1" applyAlignment="1">
      <alignment horizontal="center" vertical="center"/>
    </xf>
    <xf numFmtId="1" fontId="22" fillId="4" borderId="0" xfId="0" applyNumberFormat="1" applyFont="1" applyFill="1" applyAlignment="1">
      <alignment horizontal="center" vertical="center"/>
    </xf>
    <xf numFmtId="0" fontId="22" fillId="6" borderId="9" xfId="0" applyFont="1" applyFill="1" applyBorder="1" applyAlignment="1">
      <alignment horizontal="center" vertical="center"/>
    </xf>
    <xf numFmtId="0" fontId="39" fillId="4" borderId="0" xfId="0" applyFont="1" applyFill="1" applyAlignment="1">
      <alignment horizontal="center" vertical="center"/>
    </xf>
    <xf numFmtId="1" fontId="39" fillId="4" borderId="0" xfId="0" applyNumberFormat="1" applyFont="1" applyFill="1" applyAlignment="1">
      <alignment horizontal="center" vertical="center"/>
    </xf>
    <xf numFmtId="1" fontId="39" fillId="4" borderId="0" xfId="0" applyNumberFormat="1" applyFont="1" applyFill="1" applyAlignment="1" applyProtection="1">
      <alignment horizontal="center" vertical="center"/>
      <protection hidden="1"/>
    </xf>
    <xf numFmtId="0" fontId="39" fillId="4" borderId="0" xfId="0" applyFont="1" applyFill="1" applyAlignment="1">
      <alignment horizontal="right"/>
    </xf>
    <xf numFmtId="2" fontId="22" fillId="4" borderId="0" xfId="0" applyNumberFormat="1" applyFont="1" applyFill="1" applyAlignment="1" applyProtection="1">
      <alignment horizontal="center"/>
      <protection hidden="1"/>
    </xf>
    <xf numFmtId="0" fontId="39" fillId="4" borderId="0" xfId="0" applyFont="1" applyFill="1"/>
    <xf numFmtId="2" fontId="39" fillId="4" borderId="0" xfId="0" applyNumberFormat="1" applyFont="1" applyFill="1" applyAlignment="1">
      <alignment horizontal="center"/>
    </xf>
    <xf numFmtId="0" fontId="41" fillId="4" borderId="0" xfId="0" applyFont="1" applyFill="1"/>
    <xf numFmtId="0" fontId="39" fillId="4" borderId="0" xfId="0" applyFont="1" applyFill="1" applyAlignment="1" applyProtection="1">
      <alignment horizontal="left"/>
      <protection hidden="1"/>
    </xf>
    <xf numFmtId="0" fontId="39" fillId="4" borderId="4" xfId="0" applyFont="1" applyFill="1" applyBorder="1" applyAlignment="1">
      <alignment horizontal="right" vertical="center"/>
    </xf>
    <xf numFmtId="0" fontId="39" fillId="4" borderId="4" xfId="0" applyFont="1" applyFill="1" applyBorder="1" applyAlignment="1" applyProtection="1">
      <alignment horizontal="left" vertical="center"/>
      <protection hidden="1"/>
    </xf>
    <xf numFmtId="0" fontId="42" fillId="4" borderId="4" xfId="0" applyFont="1" applyFill="1" applyBorder="1" applyAlignment="1">
      <alignment vertical="center"/>
    </xf>
    <xf numFmtId="0" fontId="25" fillId="4" borderId="0" xfId="0" applyFont="1" applyFill="1" applyAlignment="1">
      <alignment horizontal="center"/>
    </xf>
    <xf numFmtId="0" fontId="43" fillId="4" borderId="1" xfId="0" applyFont="1" applyFill="1" applyBorder="1" applyAlignment="1">
      <alignment horizontal="center" vertical="center" wrapText="1"/>
    </xf>
    <xf numFmtId="0" fontId="43" fillId="4" borderId="2" xfId="0" applyFont="1" applyFill="1" applyBorder="1" applyAlignment="1">
      <alignment horizontal="center" vertical="center" wrapText="1"/>
    </xf>
    <xf numFmtId="0" fontId="43" fillId="4" borderId="3" xfId="0" applyFont="1" applyFill="1" applyBorder="1" applyAlignment="1">
      <alignment horizontal="center" vertical="center" wrapText="1"/>
    </xf>
    <xf numFmtId="0" fontId="43" fillId="4" borderId="5" xfId="0" applyFont="1" applyFill="1" applyBorder="1" applyAlignment="1">
      <alignment horizontal="center" vertical="center" wrapText="1"/>
    </xf>
    <xf numFmtId="0" fontId="43" fillId="4" borderId="0" xfId="0" applyFont="1" applyFill="1" applyAlignment="1">
      <alignment horizontal="center" vertical="center" wrapText="1"/>
    </xf>
    <xf numFmtId="0" fontId="43" fillId="4" borderId="6" xfId="0" applyFont="1" applyFill="1" applyBorder="1" applyAlignment="1">
      <alignment horizontal="center" vertical="center" wrapText="1"/>
    </xf>
    <xf numFmtId="0" fontId="25" fillId="3" borderId="0" xfId="0" applyFont="1" applyFill="1" applyAlignment="1">
      <alignment horizontal="center" vertical="center" wrapText="1"/>
    </xf>
    <xf numFmtId="0" fontId="26" fillId="4" borderId="5" xfId="0" applyFont="1" applyFill="1" applyBorder="1" applyAlignment="1">
      <alignment horizontal="center" vertical="center" wrapText="1"/>
    </xf>
    <xf numFmtId="0" fontId="26" fillId="4" borderId="0" xfId="0" applyFont="1" applyFill="1" applyAlignment="1">
      <alignment horizontal="center" vertical="center" wrapText="1"/>
    </xf>
    <xf numFmtId="0" fontId="27" fillId="5" borderId="11" xfId="0" applyFont="1" applyFill="1" applyBorder="1" applyAlignment="1">
      <alignment horizontal="center" vertical="center"/>
    </xf>
    <xf numFmtId="0" fontId="27" fillId="5" borderId="12" xfId="0" applyFont="1" applyFill="1" applyBorder="1" applyAlignment="1">
      <alignment horizontal="center" vertical="center"/>
    </xf>
    <xf numFmtId="0" fontId="8" fillId="4" borderId="0" xfId="0" applyFont="1" applyFill="1" applyAlignment="1">
      <alignment horizontal="left" vertical="center" wrapText="1"/>
    </xf>
    <xf numFmtId="0" fontId="8" fillId="4" borderId="6" xfId="0" applyFont="1" applyFill="1" applyBorder="1" applyAlignment="1">
      <alignment horizontal="left" vertical="center" wrapText="1"/>
    </xf>
    <xf numFmtId="0" fontId="8" fillId="4" borderId="0" xfId="0" applyFont="1" applyFill="1" applyAlignment="1">
      <alignment horizontal="left" vertical="center"/>
    </xf>
    <xf numFmtId="0" fontId="8" fillId="4" borderId="6" xfId="0" applyFont="1" applyFill="1" applyBorder="1" applyAlignment="1">
      <alignment horizontal="left" vertical="center"/>
    </xf>
    <xf numFmtId="0" fontId="38" fillId="4" borderId="5" xfId="0" applyFont="1" applyFill="1" applyBorder="1" applyAlignment="1">
      <alignment horizontal="center" vertical="center"/>
    </xf>
    <xf numFmtId="0" fontId="38" fillId="4" borderId="0" xfId="0" applyFont="1" applyFill="1" applyAlignment="1">
      <alignment horizontal="center" vertical="center"/>
    </xf>
    <xf numFmtId="0" fontId="38" fillId="4" borderId="6" xfId="0" applyFont="1" applyFill="1" applyBorder="1" applyAlignment="1">
      <alignment horizontal="center" vertical="center"/>
    </xf>
    <xf numFmtId="0" fontId="23" fillId="0" borderId="0" xfId="0" applyFont="1" applyAlignment="1">
      <alignment horizontal="center"/>
    </xf>
    <xf numFmtId="0" fontId="16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0" fontId="16" fillId="0" borderId="5" xfId="0" applyFont="1" applyFill="1" applyBorder="1"/>
    <xf numFmtId="0" fontId="16" fillId="0" borderId="0" xfId="0" applyFont="1" applyBorder="1"/>
    <xf numFmtId="0" fontId="16" fillId="0" borderId="0" xfId="0" applyFont="1" applyFill="1" applyBorder="1"/>
  </cellXfs>
  <cellStyles count="15">
    <cellStyle name="Followed Hyperlink" xfId="8" builtinId="9" hidden="1"/>
    <cellStyle name="Followed Hyperlink" xfId="4" builtinId="9" hidden="1"/>
    <cellStyle name="Followed Hyperlink" xfId="2" builtinId="9" hidden="1"/>
    <cellStyle name="Followed Hyperlink" xfId="14" builtinId="9" hidden="1"/>
    <cellStyle name="Followed Hyperlink" xfId="6" builtinId="9" hidden="1"/>
    <cellStyle name="Followed Hyperlink" xfId="12" builtinId="9" hidden="1"/>
    <cellStyle name="Followed Hyperlink" xfId="10" builtinId="9" hidden="1"/>
    <cellStyle name="Hyperlink" xfId="1" builtinId="8" hidden="1"/>
    <cellStyle name="Hyperlink" xfId="11" builtinId="8" hidden="1"/>
    <cellStyle name="Hyperlink" xfId="5" builtinId="8" hidden="1"/>
    <cellStyle name="Hyperlink" xfId="3" builtinId="8" hidden="1"/>
    <cellStyle name="Hyperlink" xfId="9" builtinId="8" hidden="1"/>
    <cellStyle name="Hyperlink" xfId="7" builtinId="8" hidden="1"/>
    <cellStyle name="Hyperlink" xfId="13" builtinId="8" hidden="1"/>
    <cellStyle name="Normal" xfId="0" builtinId="0"/>
  </cellStyles>
  <dxfs count="0"/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33618</xdr:colOff>
      <xdr:row>1</xdr:row>
      <xdr:rowOff>44823</xdr:rowOff>
    </xdr:from>
    <xdr:to>
      <xdr:col>19</xdr:col>
      <xdr:colOff>82477</xdr:colOff>
      <xdr:row>3</xdr:row>
      <xdr:rowOff>471621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60677" y="201705"/>
          <a:ext cx="2357270" cy="8302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GG310"/>
  <sheetViews>
    <sheetView tabSelected="1" topLeftCell="C1" zoomScale="120" zoomScaleNormal="120" workbookViewId="0">
      <selection activeCell="G29" sqref="G29"/>
    </sheetView>
  </sheetViews>
  <sheetFormatPr baseColWidth="10" defaultColWidth="8.83203125" defaultRowHeight="12.75" customHeight="1"/>
  <cols>
    <col min="1" max="1" width="2.6640625" style="1" customWidth="1"/>
    <col min="2" max="2" width="1.5" style="1" customWidth="1"/>
    <col min="3" max="3" width="12.33203125" customWidth="1"/>
    <col min="4" max="4" width="10" customWidth="1"/>
    <col min="5" max="5" width="9.6640625" customWidth="1"/>
    <col min="6" max="6" width="8.33203125" customWidth="1"/>
    <col min="7" max="16" width="6.83203125" customWidth="1"/>
    <col min="17" max="18" width="5.33203125" customWidth="1"/>
    <col min="19" max="19" width="10.5" customWidth="1"/>
    <col min="20" max="20" width="2" customWidth="1"/>
    <col min="21" max="21" width="10.6640625" customWidth="1"/>
    <col min="22" max="22" width="8" customWidth="1"/>
    <col min="23" max="23" width="9.33203125" customWidth="1"/>
    <col min="24" max="24" width="8.6640625" customWidth="1"/>
    <col min="25" max="25" width="7.83203125" customWidth="1"/>
    <col min="26" max="27" width="5.33203125" customWidth="1"/>
    <col min="28" max="28" width="8" customWidth="1"/>
    <col min="29" max="29" width="5.33203125" customWidth="1"/>
    <col min="30" max="30" width="10.6640625" style="5" customWidth="1"/>
    <col min="31" max="31" width="11" style="5" customWidth="1"/>
    <col min="32" max="45" width="8.6640625" style="5" customWidth="1"/>
    <col min="46" max="46" width="8.6640625" customWidth="1"/>
    <col min="47" max="47" width="7.5" customWidth="1"/>
    <col min="53" max="79" width="8.83203125" style="1"/>
  </cols>
  <sheetData>
    <row r="1" spans="1:189" ht="12" customHeight="1" thickBot="1">
      <c r="C1" s="2"/>
      <c r="D1" s="2"/>
      <c r="E1" s="3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5"/>
      <c r="V1" s="6"/>
      <c r="W1" s="5"/>
      <c r="X1" s="5"/>
      <c r="Y1" s="5"/>
      <c r="Z1" s="5"/>
      <c r="AA1" s="5"/>
      <c r="AB1" s="5"/>
      <c r="AC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</row>
    <row r="2" spans="1:189" ht="9" customHeight="1">
      <c r="B2" s="69"/>
      <c r="C2" s="70"/>
      <c r="D2" s="70"/>
      <c r="E2" s="71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3"/>
      <c r="U2" s="5"/>
      <c r="V2" s="6"/>
      <c r="W2" s="5"/>
      <c r="X2" s="5"/>
      <c r="Y2" s="5"/>
      <c r="Z2" s="5"/>
      <c r="AA2" s="5"/>
      <c r="AB2" s="5"/>
      <c r="AC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</row>
    <row r="3" spans="1:189" ht="23.25" customHeight="1">
      <c r="B3" s="74"/>
      <c r="C3" s="17"/>
      <c r="D3" s="17"/>
      <c r="E3" s="18"/>
      <c r="F3" s="15"/>
      <c r="G3" s="179" t="s">
        <v>117</v>
      </c>
      <c r="H3" s="179"/>
      <c r="I3" s="179"/>
      <c r="J3" s="179"/>
      <c r="K3" s="179"/>
      <c r="L3" s="179"/>
      <c r="M3" s="179"/>
      <c r="N3" s="179"/>
      <c r="O3" s="15"/>
      <c r="P3" s="15"/>
      <c r="Q3" s="15"/>
      <c r="R3" s="15"/>
      <c r="S3" s="15"/>
      <c r="T3" s="75"/>
      <c r="U3" s="5"/>
      <c r="V3" s="6"/>
      <c r="W3" s="5"/>
      <c r="X3" s="5"/>
      <c r="Y3" s="5"/>
      <c r="Z3" s="5"/>
      <c r="AA3" s="5"/>
      <c r="AB3" s="5"/>
      <c r="AC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</row>
    <row r="4" spans="1:189" ht="42" customHeight="1">
      <c r="B4" s="74"/>
      <c r="C4" s="17"/>
      <c r="D4" s="17"/>
      <c r="E4" s="18"/>
      <c r="F4" s="15"/>
      <c r="G4" s="179"/>
      <c r="H4" s="179"/>
      <c r="I4" s="179"/>
      <c r="J4" s="179"/>
      <c r="K4" s="179"/>
      <c r="L4" s="179"/>
      <c r="M4" s="179"/>
      <c r="N4" s="179"/>
      <c r="O4" s="15"/>
      <c r="P4" s="15"/>
      <c r="Q4" s="15"/>
      <c r="R4" s="15"/>
      <c r="S4" s="15"/>
      <c r="T4" s="75"/>
      <c r="U4" s="5"/>
      <c r="V4" s="6"/>
      <c r="W4" s="5"/>
      <c r="X4" s="5"/>
      <c r="Y4" s="5"/>
      <c r="Z4" s="5"/>
      <c r="AA4" s="5"/>
      <c r="AB4" s="5"/>
      <c r="AC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</row>
    <row r="5" spans="1:189" ht="18.75" customHeight="1" thickBot="1">
      <c r="B5" s="74"/>
      <c r="C5" s="179" t="s">
        <v>46</v>
      </c>
      <c r="D5" s="179"/>
      <c r="E5" s="179"/>
      <c r="F5" s="179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75"/>
      <c r="U5" s="58"/>
      <c r="V5" s="59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7"/>
      <c r="BK5" s="5"/>
      <c r="BL5" s="5"/>
      <c r="BM5" s="5"/>
      <c r="BN5" s="5"/>
      <c r="BO5" s="5"/>
      <c r="BP5" s="5"/>
      <c r="BQ5" s="5"/>
      <c r="BR5" s="5"/>
    </row>
    <row r="6" spans="1:189" ht="47.25" customHeight="1" thickBot="1">
      <c r="B6" s="74"/>
      <c r="C6" s="179"/>
      <c r="D6" s="179"/>
      <c r="E6" s="179"/>
      <c r="F6" s="179"/>
      <c r="G6" s="182" t="s">
        <v>138</v>
      </c>
      <c r="H6" s="182"/>
      <c r="I6" s="182"/>
      <c r="J6" s="182"/>
      <c r="K6" s="182"/>
      <c r="L6" s="182"/>
      <c r="M6" s="182"/>
      <c r="N6" s="182"/>
      <c r="O6" s="182"/>
      <c r="P6" s="183"/>
      <c r="Q6" s="15"/>
      <c r="R6" s="15"/>
      <c r="S6" s="15"/>
      <c r="T6" s="75"/>
      <c r="U6" s="58"/>
      <c r="V6" s="59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7"/>
      <c r="BK6" s="5"/>
      <c r="BL6" s="5"/>
      <c r="BM6" s="5"/>
      <c r="BN6" s="5"/>
      <c r="BO6" s="5"/>
      <c r="BP6" s="5"/>
      <c r="BQ6" s="5"/>
      <c r="BR6" s="5"/>
    </row>
    <row r="7" spans="1:189" ht="6" customHeight="1">
      <c r="B7" s="74"/>
      <c r="C7" s="15"/>
      <c r="D7" s="15"/>
      <c r="E7" s="15"/>
      <c r="F7" s="17"/>
      <c r="G7" s="15"/>
      <c r="H7" s="97"/>
      <c r="I7" s="97"/>
      <c r="J7" s="97"/>
      <c r="K7" s="97"/>
      <c r="L7" s="97"/>
      <c r="M7" s="97"/>
      <c r="N7" s="97"/>
      <c r="O7" s="97"/>
      <c r="P7" s="15"/>
      <c r="Q7" s="15"/>
      <c r="R7" s="15"/>
      <c r="S7" s="15"/>
      <c r="T7" s="75"/>
      <c r="U7" s="58"/>
      <c r="V7" s="59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7"/>
      <c r="BK7" s="5"/>
      <c r="BL7" s="5"/>
      <c r="BM7" s="5"/>
      <c r="BN7" s="5"/>
      <c r="BO7" s="5"/>
      <c r="BP7" s="5"/>
      <c r="BQ7" s="5"/>
      <c r="BR7" s="5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</row>
    <row r="8" spans="1:189" ht="19.5" customHeight="1">
      <c r="B8" s="74"/>
      <c r="C8" s="15"/>
      <c r="D8" s="15"/>
      <c r="E8" s="15"/>
      <c r="F8" s="17"/>
      <c r="G8" s="98" t="s">
        <v>21</v>
      </c>
      <c r="H8" s="15"/>
      <c r="I8" s="97"/>
      <c r="J8" s="97"/>
      <c r="K8" s="97"/>
      <c r="L8" s="99"/>
      <c r="M8" s="97"/>
      <c r="N8" s="99" t="str">
        <f>VLOOKUP(G6,Airspeeds,2,FALSE)</f>
        <v>120 to 180 MPH</v>
      </c>
      <c r="O8" s="99"/>
      <c r="P8" s="15"/>
      <c r="Q8" s="15"/>
      <c r="R8" s="15"/>
      <c r="S8" s="15"/>
      <c r="T8" s="75"/>
      <c r="U8" s="58"/>
      <c r="V8" s="59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7"/>
      <c r="BK8" s="5"/>
      <c r="BL8" s="5"/>
      <c r="BM8" s="5"/>
      <c r="BN8" s="5"/>
      <c r="BO8" s="5"/>
      <c r="BP8" s="5"/>
      <c r="BQ8" s="5"/>
      <c r="BR8" s="5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</row>
    <row r="9" spans="1:189" ht="13.5" customHeight="1">
      <c r="A9" s="4"/>
      <c r="B9" s="74"/>
      <c r="C9" s="66"/>
      <c r="D9" s="66"/>
      <c r="E9" s="66"/>
      <c r="F9" s="66"/>
      <c r="G9" s="66"/>
      <c r="H9" s="66"/>
      <c r="I9" s="66"/>
      <c r="J9" s="66"/>
      <c r="K9" s="67"/>
      <c r="L9" s="66"/>
      <c r="M9" s="66"/>
      <c r="N9" s="66"/>
      <c r="O9" s="66"/>
      <c r="P9" s="66"/>
      <c r="Q9" s="66"/>
      <c r="R9" s="66"/>
      <c r="S9" s="66"/>
      <c r="T9" s="76"/>
      <c r="U9" s="58"/>
      <c r="V9" s="59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7"/>
      <c r="BK9" s="5"/>
      <c r="BL9" s="5"/>
      <c r="BM9" s="5"/>
      <c r="BN9" s="5"/>
      <c r="BO9" s="5"/>
      <c r="BP9" s="5"/>
      <c r="BQ9" s="5"/>
      <c r="BR9" s="5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</row>
    <row r="10" spans="1:189" ht="13.5" customHeight="1" thickBot="1">
      <c r="A10" s="4" t="s">
        <v>0</v>
      </c>
      <c r="B10" s="74"/>
      <c r="C10" s="66"/>
      <c r="D10" s="66"/>
      <c r="E10" s="66"/>
      <c r="F10" s="66"/>
      <c r="G10" s="66"/>
      <c r="H10" s="66"/>
      <c r="I10" s="66"/>
      <c r="J10" s="68"/>
      <c r="K10" s="67" t="s">
        <v>114</v>
      </c>
      <c r="L10" s="66"/>
      <c r="M10" s="66"/>
      <c r="N10" s="66"/>
      <c r="O10" s="66"/>
      <c r="P10" s="66"/>
      <c r="Q10" s="66"/>
      <c r="R10" s="66"/>
      <c r="S10" s="66"/>
      <c r="T10" s="76"/>
      <c r="U10" s="58"/>
      <c r="V10" s="59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7"/>
      <c r="BK10" s="5"/>
      <c r="BL10" s="5"/>
      <c r="BM10" s="5"/>
      <c r="BN10" s="5"/>
      <c r="BO10" s="5"/>
      <c r="BP10" s="5"/>
      <c r="BQ10" s="5"/>
      <c r="BR10" s="5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</row>
    <row r="11" spans="1:189" ht="2.25" customHeight="1">
      <c r="A11" s="4"/>
      <c r="B11" s="74"/>
      <c r="C11" s="83"/>
      <c r="D11" s="91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5"/>
      <c r="T11" s="75"/>
      <c r="U11" s="58"/>
      <c r="V11" s="59"/>
      <c r="W11" s="56"/>
      <c r="X11" s="56"/>
      <c r="Y11" s="56"/>
      <c r="Z11" s="56"/>
      <c r="AA11" s="56"/>
      <c r="AB11" s="56"/>
      <c r="AC11" s="56"/>
      <c r="AD11" s="58"/>
      <c r="AE11" s="59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7"/>
      <c r="BK11" s="5"/>
      <c r="BL11" s="5"/>
      <c r="BM11" s="5"/>
      <c r="BN11" s="5"/>
      <c r="BO11" s="5"/>
      <c r="BP11" s="5"/>
      <c r="BQ11" s="5"/>
      <c r="BR11" s="5"/>
    </row>
    <row r="12" spans="1:189" ht="20">
      <c r="A12" s="4"/>
      <c r="B12" s="74"/>
      <c r="C12" s="188" t="s">
        <v>47</v>
      </c>
      <c r="D12" s="189"/>
      <c r="E12" s="189"/>
      <c r="F12" s="189"/>
      <c r="G12" s="189"/>
      <c r="H12" s="189"/>
      <c r="I12" s="189"/>
      <c r="J12" s="189"/>
      <c r="K12" s="189"/>
      <c r="L12" s="189"/>
      <c r="M12" s="189"/>
      <c r="N12" s="189"/>
      <c r="O12" s="189"/>
      <c r="P12" s="189"/>
      <c r="Q12" s="189"/>
      <c r="R12" s="189"/>
      <c r="S12" s="190"/>
      <c r="T12" s="75"/>
      <c r="U12" s="58"/>
      <c r="V12" s="59"/>
      <c r="W12" s="56"/>
      <c r="X12" s="56"/>
      <c r="Y12" s="56"/>
      <c r="Z12" s="56"/>
      <c r="AA12" s="56"/>
      <c r="AB12" s="56"/>
      <c r="AC12" s="56"/>
      <c r="AD12" s="58"/>
      <c r="AE12" s="59"/>
      <c r="AF12" s="56"/>
      <c r="AG12" s="56"/>
      <c r="AH12" s="56"/>
      <c r="AI12" s="56"/>
      <c r="AJ12" s="56"/>
      <c r="AK12" s="56"/>
      <c r="AL12" s="60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7"/>
      <c r="BK12" s="5"/>
      <c r="BL12" s="5"/>
      <c r="BM12" s="5"/>
      <c r="BN12" s="5"/>
      <c r="BO12" s="5"/>
      <c r="BP12" s="5"/>
      <c r="BQ12" s="5"/>
      <c r="BR12" s="5"/>
    </row>
    <row r="13" spans="1:189" ht="16">
      <c r="A13" s="4"/>
      <c r="B13" s="74"/>
      <c r="C13" s="88"/>
      <c r="D13" s="89"/>
      <c r="E13" s="89"/>
      <c r="F13" s="137"/>
      <c r="G13" s="141"/>
      <c r="H13" s="141"/>
      <c r="I13" s="137"/>
      <c r="J13" s="141"/>
      <c r="K13" s="141"/>
      <c r="L13" s="141"/>
      <c r="M13" s="137"/>
      <c r="N13" s="141"/>
      <c r="O13" s="141"/>
      <c r="P13" s="137"/>
      <c r="Q13" s="141"/>
      <c r="R13" s="89"/>
      <c r="S13" s="139"/>
      <c r="T13" s="75"/>
      <c r="U13" s="58"/>
      <c r="V13" s="59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7"/>
      <c r="BK13" s="5"/>
      <c r="BL13" s="5"/>
      <c r="BM13" s="5"/>
      <c r="BN13" s="5"/>
      <c r="BO13" s="5"/>
      <c r="BP13" s="5"/>
      <c r="BQ13" s="5"/>
      <c r="BR13" s="5"/>
    </row>
    <row r="14" spans="1:189" ht="13.5" customHeight="1">
      <c r="A14" s="4"/>
      <c r="B14" s="74"/>
      <c r="C14" s="180" t="s">
        <v>48</v>
      </c>
      <c r="D14" s="181"/>
      <c r="E14" s="89"/>
      <c r="F14" s="92" t="s">
        <v>31</v>
      </c>
      <c r="G14" s="93"/>
      <c r="H14" s="93"/>
      <c r="I14" s="92" t="str">
        <f>VLOOKUP(G6,Angle,2,FALSE)</f>
        <v>Nozzle Angle</v>
      </c>
      <c r="J14" s="93"/>
      <c r="K14" s="93"/>
      <c r="L14" s="93"/>
      <c r="M14" s="92" t="s">
        <v>34</v>
      </c>
      <c r="N14" s="93"/>
      <c r="O14" s="93"/>
      <c r="P14" s="92" t="s">
        <v>33</v>
      </c>
      <c r="Q14" s="93"/>
      <c r="R14" s="89"/>
      <c r="S14" s="139"/>
      <c r="T14" s="75"/>
      <c r="U14" s="58"/>
      <c r="V14" s="59"/>
      <c r="W14" s="56"/>
      <c r="X14" s="56"/>
      <c r="Y14" s="56"/>
      <c r="Z14" s="56"/>
      <c r="AA14" s="56"/>
      <c r="AB14" s="56"/>
      <c r="AC14" s="56"/>
      <c r="AD14" s="61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7"/>
      <c r="BK14" s="5"/>
      <c r="BL14" s="5"/>
      <c r="BM14" s="5"/>
      <c r="BN14" s="5"/>
      <c r="BO14" s="5"/>
      <c r="BP14" s="5"/>
      <c r="BQ14" s="5"/>
      <c r="BR14" s="5"/>
    </row>
    <row r="15" spans="1:189" ht="17.25" customHeight="1" thickBot="1">
      <c r="A15" s="4"/>
      <c r="B15" s="74"/>
      <c r="C15" s="180"/>
      <c r="D15" s="181"/>
      <c r="E15" s="89"/>
      <c r="F15" s="93" t="str">
        <f>VLOOKUP(G6,Orifice,2,FALSE)</f>
        <v>2 to 30</v>
      </c>
      <c r="G15" s="93"/>
      <c r="H15" s="93"/>
      <c r="I15" s="93" t="str">
        <f>VLOOKUP(G6,Angle,16,FALSE)</f>
        <v>0 to 90</v>
      </c>
      <c r="J15" s="93"/>
      <c r="K15" s="93"/>
      <c r="L15" s="93"/>
      <c r="M15" s="93" t="s">
        <v>65</v>
      </c>
      <c r="N15" s="93"/>
      <c r="O15" s="93"/>
      <c r="P15" s="93" t="str">
        <f>VLOOKUP(G6,Airspeeds,2,FALSE)</f>
        <v>120 to 180 MPH</v>
      </c>
      <c r="Q15" s="93"/>
      <c r="R15" s="89"/>
      <c r="S15" s="139"/>
      <c r="T15" s="75"/>
      <c r="U15" s="58"/>
      <c r="V15" s="59"/>
      <c r="W15" s="56"/>
      <c r="X15" s="56"/>
      <c r="Y15" s="56"/>
      <c r="Z15" s="56"/>
      <c r="AA15" s="56"/>
      <c r="AB15" s="56"/>
      <c r="AC15" s="56"/>
      <c r="AD15" s="61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7"/>
      <c r="BK15" s="5"/>
      <c r="BL15" s="5"/>
      <c r="BM15" s="5"/>
      <c r="BN15" s="5"/>
      <c r="BO15" s="5"/>
      <c r="BP15" s="5"/>
      <c r="BQ15" s="5"/>
      <c r="BR15" s="5"/>
    </row>
    <row r="16" spans="1:189" ht="18" customHeight="1" thickBot="1">
      <c r="A16" s="4"/>
      <c r="B16" s="74"/>
      <c r="C16" s="88"/>
      <c r="D16" s="89"/>
      <c r="E16" s="90"/>
      <c r="F16" s="94">
        <v>4</v>
      </c>
      <c r="G16" s="95"/>
      <c r="H16" s="95"/>
      <c r="I16" s="94">
        <v>0</v>
      </c>
      <c r="J16" s="95" t="s">
        <v>0</v>
      </c>
      <c r="K16" s="95"/>
      <c r="L16" s="95"/>
      <c r="M16" s="94">
        <v>40</v>
      </c>
      <c r="N16" s="95"/>
      <c r="O16" s="95"/>
      <c r="P16" s="94">
        <v>140</v>
      </c>
      <c r="Q16" s="95"/>
      <c r="R16" s="89"/>
      <c r="S16" s="139"/>
      <c r="T16" s="75"/>
      <c r="U16" s="62"/>
      <c r="V16" s="63"/>
      <c r="W16" s="63"/>
      <c r="X16" s="56"/>
      <c r="Y16" s="56"/>
      <c r="Z16" s="56"/>
      <c r="AA16" s="56"/>
      <c r="AB16" s="56"/>
      <c r="AC16" s="56"/>
      <c r="AD16" s="61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7"/>
      <c r="BK16" s="5"/>
      <c r="BL16" s="5"/>
      <c r="BM16" s="5"/>
      <c r="BN16" s="5"/>
      <c r="BO16" s="5"/>
      <c r="BP16" s="5"/>
      <c r="BQ16" s="5"/>
      <c r="BR16" s="5"/>
    </row>
    <row r="17" spans="1:189" ht="7.5" customHeight="1" thickBot="1">
      <c r="A17" s="4"/>
      <c r="B17" s="74"/>
      <c r="C17" s="88"/>
      <c r="D17" s="89"/>
      <c r="E17" s="89"/>
      <c r="F17" s="89"/>
      <c r="G17" s="96"/>
      <c r="H17" s="96"/>
      <c r="I17" s="96"/>
      <c r="J17" s="96"/>
      <c r="K17" s="96"/>
      <c r="L17" s="96"/>
      <c r="M17" s="96"/>
      <c r="N17" s="96"/>
      <c r="O17" s="89"/>
      <c r="P17" s="89"/>
      <c r="Q17" s="89"/>
      <c r="R17" s="89"/>
      <c r="S17" s="139"/>
      <c r="T17" s="75"/>
      <c r="U17" s="58"/>
      <c r="V17" s="63"/>
      <c r="W17" s="63"/>
      <c r="X17" s="56"/>
      <c r="Y17" s="56"/>
      <c r="Z17" s="56"/>
      <c r="AA17" s="56"/>
      <c r="AB17" s="56"/>
      <c r="AC17" s="56"/>
      <c r="AD17" s="20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7"/>
      <c r="BK17" s="5"/>
      <c r="BL17" s="5"/>
      <c r="BM17" s="5"/>
      <c r="BN17" s="5"/>
      <c r="BO17" s="5"/>
      <c r="BP17" s="5"/>
      <c r="BQ17" s="5"/>
      <c r="BR17" s="5"/>
    </row>
    <row r="18" spans="1:189" ht="14.25" customHeight="1">
      <c r="A18" s="4"/>
      <c r="B18" s="74"/>
      <c r="C18" s="21"/>
      <c r="D18" s="22"/>
      <c r="E18" s="22"/>
      <c r="F18" s="29" t="s">
        <v>6</v>
      </c>
      <c r="G18" s="28"/>
      <c r="H18" s="28"/>
      <c r="I18" s="28"/>
      <c r="J18" s="28"/>
      <c r="K18" s="28"/>
      <c r="L18" s="28"/>
      <c r="M18" s="28"/>
      <c r="N18" s="28"/>
      <c r="O18" s="22"/>
      <c r="P18" s="22"/>
      <c r="Q18" s="22"/>
      <c r="R18" s="22"/>
      <c r="S18" s="23"/>
      <c r="T18" s="75"/>
      <c r="U18" s="58"/>
      <c r="V18" s="56"/>
      <c r="W18" s="63"/>
      <c r="X18" s="56"/>
      <c r="Y18" s="56"/>
      <c r="Z18" s="56"/>
      <c r="AA18" s="56"/>
      <c r="AB18" s="56"/>
      <c r="AC18" s="56"/>
      <c r="AD18" s="20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7"/>
      <c r="BK18" s="5"/>
      <c r="BL18" s="5"/>
      <c r="BM18" s="5"/>
      <c r="BN18" s="5"/>
      <c r="BO18" s="5"/>
      <c r="BP18" s="5"/>
      <c r="BQ18" s="5"/>
      <c r="BR18" s="5"/>
    </row>
    <row r="19" spans="1:189" s="121" customFormat="1" ht="20">
      <c r="A19" s="111"/>
      <c r="B19" s="112"/>
      <c r="C19" s="113"/>
      <c r="D19" s="160" t="s">
        <v>140</v>
      </c>
      <c r="E19" s="161">
        <f>'Model Parameters'!K12</f>
        <v>132.90793807863813</v>
      </c>
      <c r="F19" s="160" t="s">
        <v>1</v>
      </c>
      <c r="G19" s="186" t="s">
        <v>13</v>
      </c>
      <c r="H19" s="186"/>
      <c r="I19" s="186"/>
      <c r="J19" s="186"/>
      <c r="K19" s="186"/>
      <c r="L19" s="186"/>
      <c r="M19" s="186"/>
      <c r="N19" s="186"/>
      <c r="O19" s="186"/>
      <c r="P19" s="186"/>
      <c r="Q19" s="186"/>
      <c r="R19" s="186"/>
      <c r="S19" s="187"/>
      <c r="T19" s="114"/>
      <c r="U19" s="115"/>
      <c r="V19" s="115"/>
      <c r="W19" s="116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7"/>
      <c r="AL19" s="117"/>
      <c r="AM19" s="117"/>
      <c r="AN19" s="117"/>
      <c r="AO19" s="117"/>
      <c r="AP19" s="117"/>
      <c r="AQ19" s="117"/>
      <c r="AR19" s="117"/>
      <c r="AS19" s="117"/>
      <c r="AT19" s="117"/>
      <c r="AU19" s="117"/>
      <c r="AV19" s="117"/>
      <c r="AW19" s="117"/>
      <c r="AX19" s="117"/>
      <c r="AY19" s="117"/>
      <c r="AZ19" s="117"/>
      <c r="BA19" s="117"/>
      <c r="BB19" s="117"/>
      <c r="BC19" s="117"/>
      <c r="BD19" s="117"/>
      <c r="BE19" s="117"/>
      <c r="BF19" s="117"/>
      <c r="BG19" s="117"/>
      <c r="BH19" s="117"/>
      <c r="BI19" s="117"/>
      <c r="BJ19" s="118"/>
      <c r="BK19" s="119"/>
      <c r="BL19" s="119"/>
      <c r="BM19" s="119"/>
      <c r="BN19" s="119"/>
      <c r="BO19" s="119"/>
      <c r="BP19" s="119"/>
      <c r="BQ19" s="119"/>
      <c r="BR19" s="119"/>
      <c r="BS19" s="120"/>
      <c r="BT19" s="120"/>
      <c r="BU19" s="120"/>
      <c r="BV19" s="120"/>
      <c r="BW19" s="120"/>
      <c r="BX19" s="120"/>
      <c r="BY19" s="120"/>
      <c r="BZ19" s="120"/>
      <c r="CA19" s="120"/>
    </row>
    <row r="20" spans="1:189" s="121" customFormat="1" ht="20">
      <c r="A20" s="111"/>
      <c r="B20" s="112"/>
      <c r="C20" s="113"/>
      <c r="D20" s="160" t="s">
        <v>141</v>
      </c>
      <c r="E20" s="162">
        <f>'Model Parameters'!K13</f>
        <v>274.77977085606369</v>
      </c>
      <c r="F20" s="160" t="s">
        <v>1</v>
      </c>
      <c r="G20" s="184" t="s">
        <v>110</v>
      </c>
      <c r="H20" s="184"/>
      <c r="I20" s="184"/>
      <c r="J20" s="184"/>
      <c r="K20" s="184"/>
      <c r="L20" s="184"/>
      <c r="M20" s="184"/>
      <c r="N20" s="184"/>
      <c r="O20" s="184"/>
      <c r="P20" s="184"/>
      <c r="Q20" s="184"/>
      <c r="R20" s="184"/>
      <c r="S20" s="185"/>
      <c r="T20" s="114"/>
      <c r="U20" s="115"/>
      <c r="V20" s="115"/>
      <c r="W20" s="116"/>
      <c r="X20" s="117"/>
      <c r="Y20" s="117"/>
      <c r="Z20" s="117"/>
      <c r="AA20" s="117"/>
      <c r="AB20" s="117"/>
      <c r="AC20" s="117"/>
      <c r="AD20" s="117"/>
      <c r="AE20" s="117"/>
      <c r="AF20" s="117"/>
      <c r="AG20" s="117"/>
      <c r="AH20" s="117"/>
      <c r="AI20" s="117"/>
      <c r="AJ20" s="117"/>
      <c r="AK20" s="117"/>
      <c r="AL20" s="117"/>
      <c r="AM20" s="117"/>
      <c r="AN20" s="117"/>
      <c r="AO20" s="117"/>
      <c r="AP20" s="117"/>
      <c r="AQ20" s="117"/>
      <c r="AR20" s="117"/>
      <c r="AS20" s="117"/>
      <c r="AT20" s="117"/>
      <c r="AU20" s="117"/>
      <c r="AV20" s="117"/>
      <c r="AW20" s="117"/>
      <c r="AX20" s="117"/>
      <c r="AY20" s="117"/>
      <c r="AZ20" s="117"/>
      <c r="BA20" s="117"/>
      <c r="BB20" s="117"/>
      <c r="BC20" s="117"/>
      <c r="BD20" s="117"/>
      <c r="BE20" s="117"/>
      <c r="BF20" s="117"/>
      <c r="BG20" s="117"/>
      <c r="BH20" s="117"/>
      <c r="BI20" s="117"/>
      <c r="BJ20" s="118"/>
      <c r="BK20" s="119"/>
      <c r="BL20" s="119"/>
      <c r="BM20" s="119"/>
      <c r="BN20" s="119"/>
      <c r="BO20" s="119"/>
      <c r="BP20" s="119"/>
      <c r="BQ20" s="119"/>
      <c r="BR20" s="119"/>
      <c r="BS20" s="120"/>
      <c r="BT20" s="120"/>
      <c r="BU20" s="120"/>
      <c r="BV20" s="120"/>
      <c r="BW20" s="120"/>
      <c r="BX20" s="120"/>
      <c r="BY20" s="120"/>
      <c r="BZ20" s="120"/>
      <c r="CA20" s="120"/>
    </row>
    <row r="21" spans="1:189" s="121" customFormat="1" ht="20">
      <c r="A21" s="120"/>
      <c r="B21" s="112"/>
      <c r="C21" s="113"/>
      <c r="D21" s="160" t="s">
        <v>142</v>
      </c>
      <c r="E21" s="162">
        <f>'Model Parameters'!J14</f>
        <v>478.08820095903155</v>
      </c>
      <c r="F21" s="160" t="s">
        <v>1</v>
      </c>
      <c r="G21" s="186" t="s">
        <v>16</v>
      </c>
      <c r="H21" s="186"/>
      <c r="I21" s="186"/>
      <c r="J21" s="186"/>
      <c r="K21" s="186"/>
      <c r="L21" s="186"/>
      <c r="M21" s="186"/>
      <c r="N21" s="186"/>
      <c r="O21" s="186"/>
      <c r="P21" s="186"/>
      <c r="Q21" s="186"/>
      <c r="R21" s="186"/>
      <c r="S21" s="187"/>
      <c r="T21" s="114"/>
      <c r="U21" s="115"/>
      <c r="V21" s="115"/>
      <c r="W21" s="116"/>
      <c r="X21" s="117"/>
      <c r="Y21" s="117"/>
      <c r="Z21" s="117"/>
      <c r="AA21" s="117"/>
      <c r="AB21" s="117"/>
      <c r="AC21" s="117"/>
      <c r="AD21" s="117"/>
      <c r="AE21" s="117"/>
      <c r="AF21" s="117"/>
      <c r="AG21" s="117"/>
      <c r="AH21" s="117"/>
      <c r="AI21" s="117"/>
      <c r="AJ21" s="117"/>
      <c r="AK21" s="117"/>
      <c r="AL21" s="117"/>
      <c r="AM21" s="117"/>
      <c r="AN21" s="117"/>
      <c r="AO21" s="117"/>
      <c r="AP21" s="117"/>
      <c r="AQ21" s="117"/>
      <c r="AR21" s="117"/>
      <c r="AS21" s="117"/>
      <c r="AT21" s="117"/>
      <c r="AU21" s="117"/>
      <c r="AV21" s="117"/>
      <c r="AW21" s="117"/>
      <c r="AX21" s="117"/>
      <c r="AY21" s="117"/>
      <c r="AZ21" s="117"/>
      <c r="BA21" s="117"/>
      <c r="BB21" s="117"/>
      <c r="BC21" s="117"/>
      <c r="BD21" s="117"/>
      <c r="BE21" s="117"/>
      <c r="BF21" s="117"/>
      <c r="BG21" s="117"/>
      <c r="BH21" s="117"/>
      <c r="BI21" s="117"/>
      <c r="BJ21" s="118"/>
      <c r="BK21" s="119"/>
      <c r="BL21" s="119"/>
      <c r="BM21" s="119"/>
      <c r="BN21" s="119"/>
      <c r="BO21" s="119"/>
      <c r="BP21" s="119"/>
      <c r="BQ21" s="119"/>
      <c r="BR21" s="119"/>
      <c r="BS21" s="120"/>
      <c r="BT21" s="120"/>
      <c r="BU21" s="120"/>
      <c r="BV21" s="120"/>
      <c r="BW21" s="120"/>
      <c r="BX21" s="120"/>
      <c r="BY21" s="120"/>
      <c r="BZ21" s="120"/>
      <c r="CA21" s="120"/>
    </row>
    <row r="22" spans="1:189" ht="18">
      <c r="B22" s="74"/>
      <c r="C22" s="86"/>
      <c r="D22" s="163" t="s">
        <v>2</v>
      </c>
      <c r="E22" s="164">
        <f>(E21-E19)/E20</f>
        <v>1.2562069682386017</v>
      </c>
      <c r="F22" s="165"/>
      <c r="G22" s="24" t="s">
        <v>3</v>
      </c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6"/>
      <c r="T22" s="75"/>
      <c r="U22" s="58"/>
      <c r="V22" s="63"/>
      <c r="W22" s="63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7"/>
      <c r="BK22" s="5"/>
      <c r="BL22" s="5"/>
      <c r="BM22" s="5"/>
      <c r="BN22" s="5"/>
      <c r="BO22" s="5"/>
      <c r="BP22" s="5"/>
      <c r="BQ22" s="5"/>
      <c r="BR22" s="5"/>
    </row>
    <row r="23" spans="1:189" ht="21">
      <c r="B23" s="74"/>
      <c r="C23" s="86"/>
      <c r="D23" s="163" t="s">
        <v>8</v>
      </c>
      <c r="E23" s="166">
        <f>'Model Parameters'!K16</f>
        <v>3.6839352483990906</v>
      </c>
      <c r="F23" s="167" t="s">
        <v>4</v>
      </c>
      <c r="G23" s="24" t="s">
        <v>5</v>
      </c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6"/>
      <c r="T23" s="75"/>
      <c r="U23" s="64"/>
      <c r="V23" s="63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7"/>
      <c r="BK23" s="5"/>
      <c r="BL23" s="5"/>
      <c r="BM23" s="5"/>
      <c r="BN23" s="5"/>
      <c r="BO23" s="5"/>
      <c r="BP23" s="5"/>
      <c r="BQ23" s="5"/>
      <c r="BR23" s="5"/>
    </row>
    <row r="24" spans="1:189" ht="21">
      <c r="B24" s="74"/>
      <c r="C24" s="86"/>
      <c r="D24" s="163" t="s">
        <v>9</v>
      </c>
      <c r="E24" s="166">
        <f>'Model Parameters'!K17</f>
        <v>31.13695516397279</v>
      </c>
      <c r="F24" s="167" t="s">
        <v>4</v>
      </c>
      <c r="G24" s="27" t="s">
        <v>107</v>
      </c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6"/>
      <c r="T24" s="75"/>
      <c r="U24" s="64"/>
      <c r="V24" s="63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56"/>
      <c r="BA24" s="56"/>
      <c r="BB24" s="56"/>
      <c r="BC24" s="56"/>
      <c r="BD24" s="56"/>
      <c r="BE24" s="56"/>
      <c r="BF24" s="56"/>
      <c r="BG24" s="56"/>
      <c r="BH24" s="56"/>
      <c r="BI24" s="56"/>
      <c r="BJ24" s="57"/>
      <c r="BK24" s="5"/>
      <c r="BL24" s="5"/>
      <c r="BM24" s="5"/>
      <c r="BN24" s="5"/>
      <c r="BO24" s="5"/>
      <c r="BP24" s="5"/>
      <c r="BQ24" s="5"/>
      <c r="BR24" s="5"/>
    </row>
    <row r="25" spans="1:189" ht="21">
      <c r="B25" s="74"/>
      <c r="C25" s="86"/>
      <c r="D25" s="163" t="s">
        <v>143</v>
      </c>
      <c r="E25" s="168" t="str">
        <f>'Reference Nozzles'!B13</f>
        <v>MEDIUM</v>
      </c>
      <c r="F25" s="167"/>
      <c r="G25" s="27" t="s">
        <v>17</v>
      </c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6"/>
      <c r="T25" s="75"/>
      <c r="U25" s="65"/>
      <c r="V25" s="59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7"/>
      <c r="BK25" s="5"/>
      <c r="BL25" s="5"/>
      <c r="BM25" s="5"/>
      <c r="BN25" s="5"/>
      <c r="BO25" s="5"/>
      <c r="BP25" s="5"/>
      <c r="BQ25" s="5"/>
      <c r="BR25" s="5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</row>
    <row r="26" spans="1:189" ht="21">
      <c r="B26" s="74"/>
      <c r="C26" s="86"/>
      <c r="D26" s="163" t="s">
        <v>144</v>
      </c>
      <c r="E26" s="168" t="str">
        <f>'Reference Nozzles'!B14</f>
        <v>MEDIUM</v>
      </c>
      <c r="F26" s="167"/>
      <c r="G26" s="27" t="s">
        <v>18</v>
      </c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6"/>
      <c r="T26" s="75"/>
      <c r="U26" s="65"/>
      <c r="V26" s="59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7"/>
      <c r="BK26" s="5"/>
      <c r="BL26" s="5"/>
      <c r="BM26" s="5"/>
      <c r="BN26" s="5"/>
      <c r="BO26" s="5"/>
      <c r="BP26" s="5"/>
      <c r="BQ26" s="5"/>
      <c r="BR26" s="5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</row>
    <row r="27" spans="1:189" ht="21">
      <c r="B27" s="74"/>
      <c r="C27" s="86"/>
      <c r="D27" s="163" t="s">
        <v>145</v>
      </c>
      <c r="E27" s="168" t="str">
        <f>'Reference Nozzles'!B15</f>
        <v>MEDIUM</v>
      </c>
      <c r="F27" s="167"/>
      <c r="G27" s="27" t="s">
        <v>109</v>
      </c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6"/>
      <c r="T27" s="75"/>
      <c r="U27" s="65"/>
      <c r="V27" s="59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56"/>
      <c r="AV27" s="56"/>
      <c r="AW27" s="56"/>
      <c r="AX27" s="56"/>
      <c r="AY27" s="56"/>
      <c r="AZ27" s="56"/>
      <c r="BA27" s="56"/>
      <c r="BB27" s="56"/>
      <c r="BC27" s="56"/>
      <c r="BD27" s="56"/>
      <c r="BE27" s="56"/>
      <c r="BF27" s="56"/>
      <c r="BG27" s="56"/>
      <c r="BH27" s="56"/>
      <c r="BI27" s="56"/>
      <c r="BJ27" s="57"/>
      <c r="BK27" s="5"/>
      <c r="BL27" s="5"/>
      <c r="BM27" s="5"/>
      <c r="BN27" s="5"/>
      <c r="BO27" s="5"/>
      <c r="BP27" s="5"/>
      <c r="BQ27" s="5"/>
      <c r="BR27" s="5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</row>
    <row r="28" spans="1:189" s="135" customFormat="1" ht="19" thickBot="1">
      <c r="A28" s="122"/>
      <c r="B28" s="123"/>
      <c r="C28" s="124"/>
      <c r="D28" s="169" t="s">
        <v>19</v>
      </c>
      <c r="E28" s="170" t="str">
        <f>'Reference Nozzles'!B16</f>
        <v>MEDIUM</v>
      </c>
      <c r="F28" s="171"/>
      <c r="G28" s="125" t="s">
        <v>154</v>
      </c>
      <c r="H28" s="126"/>
      <c r="I28" s="126"/>
      <c r="J28" s="127"/>
      <c r="K28" s="127"/>
      <c r="L28" s="127"/>
      <c r="M28" s="127"/>
      <c r="N28" s="127"/>
      <c r="O28" s="127"/>
      <c r="P28" s="127"/>
      <c r="Q28" s="128" t="s">
        <v>0</v>
      </c>
      <c r="R28" s="127"/>
      <c r="S28" s="129"/>
      <c r="T28" s="130"/>
      <c r="U28" s="131"/>
      <c r="V28" s="132"/>
      <c r="W28" s="131"/>
      <c r="X28" s="131"/>
      <c r="Y28" s="131"/>
      <c r="Z28" s="131"/>
      <c r="AA28" s="131"/>
      <c r="AB28" s="131"/>
      <c r="AC28" s="131"/>
      <c r="AD28" s="131"/>
      <c r="AE28" s="131"/>
      <c r="AF28" s="131"/>
      <c r="AG28" s="131"/>
      <c r="AH28" s="131"/>
      <c r="AI28" s="131"/>
      <c r="AJ28" s="131"/>
      <c r="AK28" s="131"/>
      <c r="AL28" s="131"/>
      <c r="AM28" s="131"/>
      <c r="AN28" s="131"/>
      <c r="AO28" s="131"/>
      <c r="AP28" s="131"/>
      <c r="AQ28" s="131"/>
      <c r="AR28" s="131"/>
      <c r="AS28" s="131"/>
      <c r="AT28" s="131"/>
      <c r="AU28" s="131"/>
      <c r="AV28" s="131"/>
      <c r="AW28" s="131"/>
      <c r="AX28" s="131"/>
      <c r="AY28" s="131"/>
      <c r="AZ28" s="131"/>
      <c r="BA28" s="131"/>
      <c r="BB28" s="131"/>
      <c r="BC28" s="131"/>
      <c r="BD28" s="131"/>
      <c r="BE28" s="131"/>
      <c r="BF28" s="131"/>
      <c r="BG28" s="131"/>
      <c r="BH28" s="131"/>
      <c r="BI28" s="131"/>
      <c r="BJ28" s="133"/>
      <c r="BK28" s="134"/>
      <c r="BL28" s="134"/>
      <c r="BM28" s="134"/>
      <c r="BN28" s="134"/>
      <c r="BO28" s="134"/>
      <c r="BP28" s="134"/>
      <c r="BQ28" s="134"/>
      <c r="BR28" s="134"/>
      <c r="BS28" s="122"/>
      <c r="BT28" s="122"/>
      <c r="BU28" s="122"/>
      <c r="BV28" s="122"/>
      <c r="BW28" s="122"/>
      <c r="BX28" s="122"/>
      <c r="BY28" s="122"/>
      <c r="BZ28" s="122"/>
      <c r="CA28" s="122"/>
      <c r="CB28" s="122"/>
      <c r="CC28" s="122"/>
      <c r="CD28" s="122"/>
      <c r="CE28" s="122"/>
      <c r="CF28" s="122"/>
      <c r="CG28" s="122"/>
      <c r="CH28" s="122"/>
      <c r="CI28" s="122"/>
      <c r="CJ28" s="122"/>
      <c r="CK28" s="122"/>
      <c r="CL28" s="122"/>
      <c r="CM28" s="122"/>
      <c r="CN28" s="122"/>
      <c r="CO28" s="122"/>
      <c r="CP28" s="122"/>
      <c r="CQ28" s="122"/>
      <c r="CR28" s="122"/>
      <c r="CS28" s="122"/>
      <c r="CT28" s="122"/>
      <c r="CU28" s="122"/>
      <c r="CV28" s="122"/>
      <c r="CW28" s="122"/>
      <c r="CX28" s="122"/>
      <c r="CY28" s="122"/>
      <c r="CZ28" s="122"/>
      <c r="DA28" s="122"/>
      <c r="DB28" s="122"/>
      <c r="DC28" s="122"/>
      <c r="DD28" s="122"/>
      <c r="DE28" s="122"/>
      <c r="DF28" s="122"/>
      <c r="DG28" s="122"/>
      <c r="DH28" s="122"/>
      <c r="DI28" s="122"/>
      <c r="DJ28" s="122"/>
      <c r="DK28" s="122"/>
      <c r="DL28" s="122"/>
      <c r="DM28" s="122"/>
      <c r="DN28" s="122"/>
      <c r="DO28" s="122"/>
      <c r="DP28" s="122"/>
      <c r="DQ28" s="122"/>
      <c r="DR28" s="122"/>
      <c r="DS28" s="122"/>
      <c r="DT28" s="122"/>
      <c r="DU28" s="122"/>
      <c r="DV28" s="122"/>
      <c r="DW28" s="122"/>
      <c r="DX28" s="122"/>
      <c r="DY28" s="122"/>
      <c r="DZ28" s="122"/>
      <c r="EA28" s="122"/>
      <c r="EB28" s="122"/>
      <c r="EC28" s="122"/>
      <c r="ED28" s="122"/>
      <c r="EE28" s="122"/>
      <c r="EF28" s="122"/>
      <c r="EG28" s="122"/>
      <c r="EH28" s="122"/>
      <c r="EI28" s="122"/>
      <c r="EJ28" s="122"/>
      <c r="EK28" s="122"/>
      <c r="EL28" s="122"/>
      <c r="EM28" s="122"/>
      <c r="EN28" s="122"/>
      <c r="EO28" s="122"/>
      <c r="EP28" s="122"/>
      <c r="EQ28" s="122"/>
      <c r="ER28" s="122"/>
      <c r="ES28" s="122"/>
      <c r="ET28" s="122"/>
      <c r="EU28" s="122"/>
      <c r="EV28" s="122"/>
      <c r="EW28" s="122"/>
      <c r="EX28" s="122"/>
      <c r="EY28" s="122"/>
      <c r="EZ28" s="122"/>
      <c r="FA28" s="122"/>
      <c r="FB28" s="122"/>
      <c r="FC28" s="122"/>
      <c r="FD28" s="122"/>
      <c r="FE28" s="122"/>
      <c r="FF28" s="122"/>
      <c r="FG28" s="122"/>
      <c r="FH28" s="122"/>
      <c r="FI28" s="122"/>
      <c r="FJ28" s="122"/>
      <c r="FK28" s="122"/>
      <c r="FL28" s="122"/>
      <c r="FM28" s="122"/>
      <c r="FN28" s="122"/>
      <c r="FO28" s="122"/>
      <c r="FP28" s="122"/>
      <c r="FQ28" s="122"/>
      <c r="FR28" s="122"/>
      <c r="FS28" s="122"/>
      <c r="FT28" s="122"/>
      <c r="FU28" s="122"/>
      <c r="FV28" s="122"/>
      <c r="FW28" s="122"/>
      <c r="FX28" s="122"/>
      <c r="FY28" s="122"/>
      <c r="FZ28" s="122"/>
      <c r="GA28" s="122"/>
      <c r="GB28" s="122"/>
      <c r="GC28" s="122"/>
      <c r="GD28" s="122"/>
      <c r="GE28" s="122"/>
      <c r="GF28" s="122"/>
      <c r="GG28" s="122"/>
    </row>
    <row r="29" spans="1:189" ht="14" customHeight="1" thickBot="1">
      <c r="B29" s="74"/>
      <c r="C29" s="15"/>
      <c r="D29" s="15"/>
      <c r="E29" s="15"/>
      <c r="F29" s="15"/>
      <c r="G29" s="15"/>
      <c r="H29" s="15"/>
      <c r="I29" s="15"/>
      <c r="J29" s="15"/>
      <c r="K29" s="16" t="s">
        <v>0</v>
      </c>
      <c r="L29" s="15"/>
      <c r="M29" s="15"/>
      <c r="N29" s="15"/>
      <c r="O29" s="15"/>
      <c r="P29" s="15"/>
      <c r="Q29" s="15"/>
      <c r="R29" s="15"/>
      <c r="S29" s="15"/>
      <c r="T29" s="75"/>
      <c r="U29" s="58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7"/>
      <c r="BK29" s="5"/>
      <c r="BL29" s="5"/>
      <c r="BM29" s="5"/>
      <c r="BN29" s="5"/>
      <c r="BO29" s="5"/>
      <c r="BP29" s="5"/>
      <c r="BQ29" s="5"/>
      <c r="BR29" s="5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</row>
    <row r="30" spans="1:189" ht="14" customHeight="1">
      <c r="B30" s="74"/>
      <c r="C30" s="173" t="s">
        <v>149</v>
      </c>
      <c r="D30" s="174"/>
      <c r="E30" s="174"/>
      <c r="F30" s="174"/>
      <c r="G30" s="174"/>
      <c r="H30" s="174"/>
      <c r="I30" s="174"/>
      <c r="J30" s="174"/>
      <c r="K30" s="174"/>
      <c r="L30" s="174"/>
      <c r="M30" s="174"/>
      <c r="N30" s="174"/>
      <c r="O30" s="174"/>
      <c r="P30" s="174"/>
      <c r="Q30" s="174"/>
      <c r="R30" s="174"/>
      <c r="S30" s="175"/>
      <c r="T30" s="75"/>
      <c r="U30" s="58"/>
      <c r="V30" s="59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7"/>
      <c r="BK30" s="5"/>
      <c r="BL30" s="5"/>
      <c r="BM30" s="5"/>
      <c r="BN30" s="5"/>
      <c r="BO30" s="5"/>
      <c r="BP30" s="5"/>
      <c r="BQ30" s="5"/>
      <c r="BR30" s="5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</row>
    <row r="31" spans="1:189" ht="14" customHeight="1">
      <c r="B31" s="74"/>
      <c r="C31" s="176"/>
      <c r="D31" s="177"/>
      <c r="E31" s="177"/>
      <c r="F31" s="177"/>
      <c r="G31" s="177"/>
      <c r="H31" s="177"/>
      <c r="I31" s="177"/>
      <c r="J31" s="177"/>
      <c r="K31" s="177"/>
      <c r="L31" s="177"/>
      <c r="M31" s="177"/>
      <c r="N31" s="177"/>
      <c r="O31" s="177"/>
      <c r="P31" s="177"/>
      <c r="Q31" s="177"/>
      <c r="R31" s="177"/>
      <c r="S31" s="178"/>
      <c r="T31" s="75"/>
      <c r="U31" s="58"/>
      <c r="V31" s="59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7"/>
      <c r="BK31" s="5"/>
      <c r="BL31" s="5"/>
      <c r="BM31" s="5"/>
      <c r="BN31" s="5"/>
      <c r="BO31" s="5"/>
      <c r="BP31" s="5"/>
      <c r="BQ31" s="5"/>
      <c r="BR31" s="5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</row>
    <row r="32" spans="1:189" ht="14" customHeight="1">
      <c r="B32" s="74"/>
      <c r="C32" s="176"/>
      <c r="D32" s="177"/>
      <c r="E32" s="177"/>
      <c r="F32" s="177"/>
      <c r="G32" s="177"/>
      <c r="H32" s="177"/>
      <c r="I32" s="177"/>
      <c r="J32" s="177"/>
      <c r="K32" s="177"/>
      <c r="L32" s="177"/>
      <c r="M32" s="177"/>
      <c r="N32" s="177"/>
      <c r="O32" s="177"/>
      <c r="P32" s="177"/>
      <c r="Q32" s="177"/>
      <c r="R32" s="177"/>
      <c r="S32" s="178"/>
      <c r="T32" s="75"/>
      <c r="U32" s="58"/>
      <c r="V32" s="59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7"/>
      <c r="BK32" s="5"/>
      <c r="BL32" s="5"/>
      <c r="BM32" s="5"/>
      <c r="BN32" s="5"/>
      <c r="BO32" s="5"/>
      <c r="BP32" s="5"/>
      <c r="BQ32" s="5"/>
      <c r="BR32" s="5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</row>
    <row r="33" spans="1:189" ht="20">
      <c r="B33" s="74"/>
      <c r="C33" s="86"/>
      <c r="D33" s="172" t="s">
        <v>146</v>
      </c>
      <c r="E33" s="172"/>
      <c r="F33" s="172"/>
      <c r="G33" s="172"/>
      <c r="H33" s="172"/>
      <c r="I33" s="172"/>
      <c r="J33" s="172"/>
      <c r="K33" s="172"/>
      <c r="L33" s="172"/>
      <c r="M33" s="172"/>
      <c r="N33" s="172"/>
      <c r="O33" s="172"/>
      <c r="P33" s="172"/>
      <c r="Q33" s="172"/>
      <c r="R33" s="172"/>
      <c r="S33" s="87"/>
      <c r="T33" s="75"/>
      <c r="U33" s="58"/>
      <c r="V33" s="59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57"/>
      <c r="BK33" s="5"/>
      <c r="BL33" s="5"/>
      <c r="BM33" s="5"/>
      <c r="BN33" s="5"/>
      <c r="BO33" s="5"/>
      <c r="BP33" s="5"/>
      <c r="BQ33" s="5"/>
      <c r="BR33" s="5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</row>
    <row r="34" spans="1:189" ht="14" customHeight="1" thickBot="1">
      <c r="B34" s="74"/>
      <c r="C34" s="88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139"/>
      <c r="T34" s="75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7"/>
      <c r="BK34" s="5"/>
      <c r="BL34" s="5"/>
      <c r="BM34" s="5"/>
      <c r="BN34" s="5"/>
      <c r="BO34" s="5"/>
      <c r="BP34" s="5"/>
      <c r="BQ34" s="5"/>
      <c r="BR34" s="5"/>
    </row>
    <row r="35" spans="1:189" ht="19" thickBot="1">
      <c r="B35" s="74"/>
      <c r="C35" s="88"/>
      <c r="D35" s="159">
        <v>3</v>
      </c>
      <c r="E35" s="147" t="s">
        <v>127</v>
      </c>
      <c r="F35" s="147" t="s">
        <v>126</v>
      </c>
      <c r="G35" s="148"/>
      <c r="H35" s="148"/>
      <c r="I35" s="148"/>
      <c r="J35" s="148"/>
      <c r="K35" s="148"/>
      <c r="L35" s="148"/>
      <c r="M35" s="148"/>
      <c r="N35" s="149"/>
      <c r="O35" s="89"/>
      <c r="P35" s="89"/>
      <c r="Q35" s="89"/>
      <c r="R35" s="89"/>
      <c r="S35" s="139"/>
      <c r="T35" s="75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7"/>
      <c r="BK35" s="5"/>
      <c r="BL35" s="5"/>
      <c r="BM35" s="5"/>
      <c r="BN35" s="5"/>
      <c r="BO35" s="5"/>
      <c r="BP35" s="5"/>
      <c r="BQ35" s="5"/>
      <c r="BR35" s="5"/>
    </row>
    <row r="36" spans="1:189" ht="19" thickBot="1">
      <c r="B36" s="74"/>
      <c r="C36" s="88"/>
      <c r="D36" s="159">
        <v>70</v>
      </c>
      <c r="E36" s="150" t="s">
        <v>131</v>
      </c>
      <c r="F36" s="150" t="s">
        <v>130</v>
      </c>
      <c r="G36" s="150"/>
      <c r="H36" s="150"/>
      <c r="I36" s="150"/>
      <c r="J36" s="150"/>
      <c r="K36" s="150"/>
      <c r="L36" s="150"/>
      <c r="M36" s="150"/>
      <c r="N36" s="151"/>
      <c r="O36" s="140"/>
      <c r="P36" s="140"/>
      <c r="Q36" s="89"/>
      <c r="R36" s="89"/>
      <c r="S36" s="139"/>
      <c r="T36" s="75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7"/>
      <c r="BK36" s="5"/>
      <c r="BL36" s="5"/>
      <c r="BM36" s="5"/>
      <c r="BN36" s="5"/>
      <c r="BO36" s="5"/>
      <c r="BP36" s="5"/>
      <c r="BQ36" s="5"/>
      <c r="BR36" s="5"/>
    </row>
    <row r="37" spans="1:189" ht="14" customHeight="1">
      <c r="B37" s="74"/>
      <c r="C37" s="88"/>
      <c r="D37" s="140"/>
      <c r="E37" s="140"/>
      <c r="F37" s="140"/>
      <c r="G37" s="140"/>
      <c r="H37" s="140"/>
      <c r="I37" s="140"/>
      <c r="J37" s="140"/>
      <c r="K37" s="140"/>
      <c r="L37" s="140"/>
      <c r="M37" s="140"/>
      <c r="N37" s="140"/>
      <c r="O37" s="140"/>
      <c r="P37" s="140"/>
      <c r="Q37" s="89"/>
      <c r="R37" s="89"/>
      <c r="S37" s="139"/>
      <c r="T37" s="75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7"/>
      <c r="BK37" s="5"/>
      <c r="BL37" s="5"/>
      <c r="BM37" s="5"/>
      <c r="BN37" s="5"/>
      <c r="BO37" s="5"/>
      <c r="BP37" s="5"/>
      <c r="BQ37" s="5"/>
      <c r="BR37" s="5"/>
    </row>
    <row r="38" spans="1:189" ht="18">
      <c r="B38" s="74"/>
      <c r="C38" s="88"/>
      <c r="D38" s="154">
        <f>'Nozzle Flow Rates'!L23</f>
        <v>59.393939393939391</v>
      </c>
      <c r="E38" s="152" t="s">
        <v>124</v>
      </c>
      <c r="F38" s="152" t="s">
        <v>128</v>
      </c>
      <c r="G38" s="152"/>
      <c r="H38" s="152"/>
      <c r="I38" s="152"/>
      <c r="J38" s="152"/>
      <c r="K38" s="152"/>
      <c r="L38" s="152"/>
      <c r="M38" s="152"/>
      <c r="N38" s="152"/>
      <c r="O38" s="152"/>
      <c r="P38" s="140"/>
      <c r="Q38" s="89"/>
      <c r="R38" s="89"/>
      <c r="S38" s="139"/>
      <c r="T38" s="75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7"/>
      <c r="BK38" s="5"/>
      <c r="BL38" s="5"/>
      <c r="BM38" s="5"/>
      <c r="BN38" s="5"/>
      <c r="BO38" s="5"/>
      <c r="BP38" s="5"/>
      <c r="BQ38" s="5"/>
      <c r="BR38" s="5"/>
    </row>
    <row r="39" spans="1:189" ht="14" customHeight="1">
      <c r="B39" s="74"/>
      <c r="C39" s="88"/>
      <c r="D39" s="155"/>
      <c r="E39" s="152"/>
      <c r="F39" s="152"/>
      <c r="G39" s="152"/>
      <c r="H39" s="152"/>
      <c r="I39" s="152"/>
      <c r="J39" s="152"/>
      <c r="K39" s="152"/>
      <c r="L39" s="152"/>
      <c r="M39" s="152"/>
      <c r="N39" s="152"/>
      <c r="O39" s="152"/>
      <c r="P39" s="140"/>
      <c r="Q39" s="89"/>
      <c r="R39" s="89"/>
      <c r="S39" s="139"/>
      <c r="T39" s="75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/>
      <c r="AR39" s="56"/>
      <c r="AS39" s="56"/>
      <c r="AT39" s="56"/>
      <c r="AU39" s="56"/>
      <c r="AV39" s="56"/>
      <c r="AW39" s="56"/>
      <c r="AX39" s="56"/>
      <c r="AY39" s="56"/>
      <c r="AZ39" s="56"/>
      <c r="BA39" s="56"/>
      <c r="BB39" s="56"/>
      <c r="BC39" s="56"/>
      <c r="BD39" s="56"/>
      <c r="BE39" s="56"/>
      <c r="BF39" s="56"/>
      <c r="BG39" s="56"/>
      <c r="BH39" s="56"/>
      <c r="BI39" s="56"/>
      <c r="BJ39" s="57"/>
      <c r="BK39" s="5"/>
      <c r="BL39" s="5"/>
      <c r="BM39" s="5"/>
      <c r="BN39" s="5"/>
      <c r="BO39" s="5"/>
      <c r="BP39" s="5"/>
      <c r="BQ39" s="5"/>
      <c r="BR39" s="5"/>
    </row>
    <row r="40" spans="1:189" ht="14" customHeight="1">
      <c r="B40" s="74"/>
      <c r="C40" s="88"/>
      <c r="D40" s="156">
        <f>'Nozzle Flow Rates'!L20</f>
        <v>0.40297624763453388</v>
      </c>
      <c r="E40" s="152" t="s">
        <v>124</v>
      </c>
      <c r="F40" s="152" t="s">
        <v>125</v>
      </c>
      <c r="G40" s="153"/>
      <c r="H40" s="153"/>
      <c r="I40" s="153"/>
      <c r="J40" s="153"/>
      <c r="K40" s="153"/>
      <c r="L40" s="153"/>
      <c r="M40" s="153"/>
      <c r="N40" s="153"/>
      <c r="O40" s="153"/>
      <c r="P40" s="89"/>
      <c r="Q40" s="89"/>
      <c r="R40" s="89"/>
      <c r="S40" s="139"/>
      <c r="T40" s="75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7"/>
      <c r="BK40" s="5"/>
      <c r="BL40" s="5"/>
      <c r="BM40" s="5"/>
      <c r="BN40" s="5"/>
      <c r="BO40" s="5"/>
      <c r="BP40" s="5"/>
      <c r="BQ40" s="5"/>
      <c r="BR40" s="5"/>
    </row>
    <row r="41" spans="1:189" ht="14" customHeight="1">
      <c r="B41" s="74"/>
      <c r="C41" s="88"/>
      <c r="D41" s="157"/>
      <c r="E41" s="153"/>
      <c r="F41" s="153"/>
      <c r="G41" s="153"/>
      <c r="H41" s="153"/>
      <c r="I41" s="153"/>
      <c r="J41" s="153"/>
      <c r="K41" s="153"/>
      <c r="L41" s="153"/>
      <c r="M41" s="153"/>
      <c r="N41" s="153"/>
      <c r="O41" s="153"/>
      <c r="P41" s="89"/>
      <c r="Q41" s="89"/>
      <c r="R41" s="89"/>
      <c r="S41" s="139"/>
      <c r="T41" s="75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7"/>
      <c r="BK41" s="5"/>
      <c r="BL41" s="5"/>
      <c r="BM41" s="5"/>
      <c r="BN41" s="5"/>
      <c r="BO41" s="5"/>
      <c r="BP41" s="5"/>
      <c r="BQ41" s="5"/>
      <c r="BR41" s="5"/>
    </row>
    <row r="42" spans="1:189" ht="14" customHeight="1">
      <c r="B42" s="74"/>
      <c r="C42" s="88"/>
      <c r="D42" s="158">
        <f>D38/D40</f>
        <v>147.38818911184259</v>
      </c>
      <c r="E42" s="152" t="s">
        <v>135</v>
      </c>
      <c r="F42" s="152" t="s">
        <v>136</v>
      </c>
      <c r="G42" s="152"/>
      <c r="H42" s="152"/>
      <c r="I42" s="152"/>
      <c r="J42" s="152"/>
      <c r="K42" s="152"/>
      <c r="L42" s="153"/>
      <c r="M42" s="153"/>
      <c r="N42" s="153"/>
      <c r="O42" s="153"/>
      <c r="P42" s="89"/>
      <c r="Q42" s="89"/>
      <c r="R42" s="89"/>
      <c r="S42" s="139"/>
      <c r="T42" s="75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56"/>
      <c r="BB42" s="56"/>
      <c r="BC42" s="56"/>
      <c r="BD42" s="56"/>
      <c r="BE42" s="56"/>
      <c r="BF42" s="56"/>
      <c r="BG42" s="56"/>
      <c r="BH42" s="56"/>
      <c r="BI42" s="56"/>
      <c r="BJ42" s="57"/>
      <c r="BK42" s="5"/>
      <c r="BL42" s="5"/>
      <c r="BM42" s="5"/>
      <c r="BN42" s="5"/>
      <c r="BO42" s="5"/>
      <c r="BP42" s="5"/>
      <c r="BQ42" s="5"/>
      <c r="BR42" s="5"/>
    </row>
    <row r="43" spans="1:189" ht="14" customHeight="1" thickBot="1">
      <c r="A43" s="5"/>
      <c r="B43" s="77"/>
      <c r="C43" s="142"/>
      <c r="D43" s="143"/>
      <c r="E43" s="144"/>
      <c r="F43" s="144"/>
      <c r="G43" s="144"/>
      <c r="H43" s="144"/>
      <c r="I43" s="144"/>
      <c r="J43" s="144"/>
      <c r="K43" s="145"/>
      <c r="L43" s="144"/>
      <c r="M43" s="144"/>
      <c r="N43" s="144"/>
      <c r="O43" s="144"/>
      <c r="P43" s="144"/>
      <c r="Q43" s="144"/>
      <c r="R43" s="144"/>
      <c r="S43" s="146"/>
      <c r="T43" s="78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56"/>
      <c r="BB43" s="56"/>
      <c r="BC43" s="56"/>
      <c r="BD43" s="56"/>
      <c r="BE43" s="56"/>
      <c r="BF43" s="56"/>
      <c r="BG43" s="56"/>
      <c r="BH43" s="56"/>
      <c r="BI43" s="56"/>
      <c r="BJ43" s="57"/>
      <c r="BK43" s="5"/>
      <c r="BL43" s="5"/>
      <c r="BM43" s="5"/>
      <c r="BN43" s="5"/>
      <c r="BO43" s="5"/>
      <c r="BP43" s="5"/>
      <c r="BQ43" s="5"/>
      <c r="BR43" s="5"/>
    </row>
    <row r="44" spans="1:189" ht="14" customHeight="1" thickBot="1">
      <c r="A44" s="5"/>
      <c r="B44" s="79"/>
      <c r="C44" s="80"/>
      <c r="D44" s="80"/>
      <c r="E44" s="80"/>
      <c r="F44" s="80"/>
      <c r="G44" s="80"/>
      <c r="H44" s="80"/>
      <c r="I44" s="80"/>
      <c r="J44" s="80"/>
      <c r="K44" s="81"/>
      <c r="L44" s="80"/>
      <c r="M44" s="80"/>
      <c r="N44" s="80"/>
      <c r="O44" s="80"/>
      <c r="P44" s="80"/>
      <c r="Q44" s="80"/>
      <c r="R44" s="80"/>
      <c r="S44" s="80"/>
      <c r="T44" s="82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6"/>
      <c r="AP44" s="56"/>
      <c r="AQ44" s="56"/>
      <c r="AR44" s="56"/>
      <c r="AS44" s="56"/>
      <c r="AT44" s="56"/>
      <c r="AU44" s="56"/>
      <c r="AV44" s="56"/>
      <c r="AW44" s="56"/>
      <c r="AX44" s="56"/>
      <c r="AY44" s="56"/>
      <c r="AZ44" s="56"/>
      <c r="BA44" s="56"/>
      <c r="BB44" s="56"/>
      <c r="BC44" s="56"/>
      <c r="BD44" s="56"/>
      <c r="BE44" s="56"/>
      <c r="BF44" s="56"/>
      <c r="BG44" s="56"/>
      <c r="BH44" s="56"/>
      <c r="BI44" s="56"/>
      <c r="BJ44" s="57"/>
      <c r="BK44" s="5"/>
      <c r="BL44" s="5"/>
      <c r="BM44" s="5"/>
      <c r="BN44" s="5"/>
      <c r="BO44" s="5"/>
      <c r="BP44" s="5"/>
      <c r="BQ44" s="5"/>
      <c r="BR44" s="5"/>
    </row>
    <row r="45" spans="1:189" ht="12" customHeight="1"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56"/>
      <c r="AM45" s="56"/>
      <c r="AN45" s="56"/>
      <c r="AO45" s="56"/>
      <c r="AP45" s="56"/>
      <c r="AQ45" s="56"/>
      <c r="AR45" s="56"/>
      <c r="AS45" s="56"/>
      <c r="AT45" s="56"/>
      <c r="AU45" s="56"/>
      <c r="AV45" s="56"/>
      <c r="AW45" s="56"/>
      <c r="AX45" s="56"/>
      <c r="AY45" s="56"/>
      <c r="AZ45" s="56"/>
      <c r="BA45" s="56"/>
      <c r="BB45" s="56"/>
      <c r="BC45" s="56"/>
      <c r="BD45" s="56"/>
      <c r="BE45" s="56"/>
      <c r="BF45" s="56"/>
      <c r="BG45" s="56"/>
      <c r="BH45" s="56"/>
      <c r="BI45" s="56"/>
      <c r="BJ45" s="57"/>
      <c r="BK45" s="5"/>
      <c r="BL45" s="5"/>
      <c r="BM45" s="5"/>
      <c r="BN45" s="5"/>
      <c r="BO45" s="5"/>
      <c r="BP45" s="5"/>
      <c r="BQ45" s="5"/>
      <c r="BR45" s="5"/>
    </row>
    <row r="46" spans="1:189" ht="12" customHeight="1"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56"/>
      <c r="BB46" s="56"/>
      <c r="BC46" s="56"/>
      <c r="BD46" s="56"/>
      <c r="BE46" s="56"/>
      <c r="BF46" s="56"/>
      <c r="BG46" s="56"/>
      <c r="BH46" s="56"/>
      <c r="BI46" s="56"/>
      <c r="BJ46" s="57"/>
      <c r="BK46" s="5"/>
      <c r="BL46" s="5"/>
      <c r="BM46" s="5"/>
      <c r="BN46" s="5"/>
      <c r="BO46" s="5"/>
      <c r="BP46" s="5"/>
      <c r="BQ46" s="5"/>
      <c r="BR46" s="5"/>
    </row>
    <row r="47" spans="1:189" ht="12.75" customHeight="1"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  <c r="AW47" s="56"/>
      <c r="AX47" s="56"/>
      <c r="AY47" s="56"/>
      <c r="AZ47" s="56"/>
      <c r="BA47" s="56"/>
      <c r="BB47" s="56"/>
      <c r="BC47" s="56"/>
      <c r="BD47" s="56"/>
      <c r="BE47" s="56"/>
      <c r="BF47" s="56"/>
      <c r="BG47" s="56"/>
      <c r="BH47" s="56"/>
      <c r="BI47" s="56"/>
      <c r="BJ47" s="57"/>
      <c r="BK47" s="5"/>
      <c r="BL47" s="5"/>
      <c r="BM47" s="5"/>
      <c r="BN47" s="5"/>
      <c r="BO47" s="5"/>
      <c r="BP47" s="5"/>
      <c r="BQ47" s="5"/>
      <c r="BR47" s="5"/>
    </row>
    <row r="48" spans="1:189" ht="12.75" customHeight="1"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56"/>
      <c r="AO48" s="56"/>
      <c r="AP48" s="56"/>
      <c r="AQ48" s="56"/>
      <c r="AR48" s="56"/>
      <c r="AS48" s="56"/>
      <c r="AT48" s="56"/>
      <c r="AU48" s="56"/>
      <c r="AV48" s="56"/>
      <c r="AW48" s="56"/>
      <c r="AX48" s="56"/>
      <c r="AY48" s="56"/>
      <c r="AZ48" s="56"/>
      <c r="BA48" s="56"/>
      <c r="BB48" s="56"/>
      <c r="BC48" s="56"/>
      <c r="BD48" s="56"/>
      <c r="BE48" s="56"/>
      <c r="BF48" s="56"/>
      <c r="BG48" s="56"/>
      <c r="BH48" s="56"/>
      <c r="BI48" s="56"/>
      <c r="BJ48" s="19"/>
    </row>
    <row r="49" spans="3:62" ht="12.75" customHeight="1"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56"/>
      <c r="AM49" s="56"/>
      <c r="AN49" s="56"/>
      <c r="AO49" s="56"/>
      <c r="AP49" s="56"/>
      <c r="AQ49" s="56"/>
      <c r="AR49" s="56"/>
      <c r="AS49" s="56"/>
      <c r="AT49" s="56"/>
      <c r="AU49" s="56"/>
      <c r="AV49" s="56"/>
      <c r="AW49" s="56"/>
      <c r="AX49" s="56"/>
      <c r="AY49" s="56"/>
      <c r="AZ49" s="56"/>
      <c r="BA49" s="56"/>
      <c r="BB49" s="56"/>
      <c r="BC49" s="56"/>
      <c r="BD49" s="56"/>
      <c r="BE49" s="56"/>
      <c r="BF49" s="56"/>
      <c r="BG49" s="56"/>
      <c r="BH49" s="56"/>
      <c r="BI49" s="56"/>
      <c r="BJ49" s="19"/>
    </row>
    <row r="50" spans="3:62" ht="12.75" customHeight="1"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56"/>
      <c r="AI50" s="56"/>
      <c r="AJ50" s="56"/>
      <c r="AK50" s="56"/>
      <c r="AL50" s="56"/>
      <c r="AM50" s="56"/>
      <c r="AN50" s="56"/>
      <c r="AO50" s="56"/>
      <c r="AP50" s="56"/>
      <c r="AQ50" s="56"/>
      <c r="AR50" s="56"/>
      <c r="AS50" s="56"/>
      <c r="AT50" s="56"/>
      <c r="AU50" s="56"/>
      <c r="AV50" s="56"/>
      <c r="AW50" s="56"/>
      <c r="AX50" s="56"/>
      <c r="AY50" s="56"/>
      <c r="AZ50" s="56"/>
      <c r="BA50" s="56"/>
      <c r="BB50" s="56"/>
      <c r="BC50" s="56"/>
      <c r="BD50" s="56"/>
      <c r="BE50" s="56"/>
      <c r="BF50" s="56"/>
      <c r="BG50" s="56"/>
      <c r="BH50" s="56"/>
      <c r="BI50" s="56"/>
      <c r="BJ50" s="19"/>
    </row>
    <row r="51" spans="3:62" ht="12.75" customHeight="1"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6"/>
      <c r="AJ51" s="56"/>
      <c r="AK51" s="56"/>
      <c r="AL51" s="56"/>
      <c r="AM51" s="56"/>
      <c r="AN51" s="56"/>
      <c r="AO51" s="56"/>
      <c r="AP51" s="56"/>
      <c r="AQ51" s="56"/>
      <c r="AR51" s="56"/>
      <c r="AS51" s="56"/>
      <c r="AT51" s="56"/>
      <c r="AU51" s="56"/>
      <c r="AV51" s="56"/>
      <c r="AW51" s="56"/>
      <c r="AX51" s="56"/>
      <c r="AY51" s="56"/>
      <c r="AZ51" s="56"/>
      <c r="BA51" s="56"/>
      <c r="BB51" s="56"/>
      <c r="BC51" s="56"/>
      <c r="BD51" s="56"/>
      <c r="BE51" s="56"/>
      <c r="BF51" s="56"/>
      <c r="BG51" s="56"/>
      <c r="BH51" s="56"/>
      <c r="BI51" s="56"/>
      <c r="BJ51" s="19"/>
    </row>
    <row r="52" spans="3:62" ht="12.75" customHeight="1"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19"/>
    </row>
    <row r="53" spans="3:62" ht="12.75" customHeight="1"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19"/>
    </row>
    <row r="54" spans="3:62" ht="12.75" customHeight="1"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AU54" s="56"/>
      <c r="AV54" s="56"/>
      <c r="AW54" s="56"/>
      <c r="AX54" s="56"/>
      <c r="AY54" s="56"/>
      <c r="AZ54" s="56"/>
      <c r="BA54" s="56"/>
      <c r="BB54" s="56"/>
      <c r="BC54" s="56"/>
      <c r="BD54" s="56"/>
      <c r="BE54" s="56"/>
      <c r="BF54" s="56"/>
      <c r="BG54" s="56"/>
      <c r="BH54" s="56"/>
      <c r="BI54" s="56"/>
      <c r="BJ54" s="19"/>
    </row>
    <row r="55" spans="3:62" ht="12.75" customHeight="1"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56"/>
      <c r="AZ55" s="56"/>
      <c r="BA55" s="56"/>
      <c r="BB55" s="56"/>
      <c r="BC55" s="56"/>
      <c r="BD55" s="56"/>
      <c r="BE55" s="56"/>
      <c r="BF55" s="56"/>
      <c r="BG55" s="56"/>
      <c r="BH55" s="56"/>
      <c r="BI55" s="56"/>
      <c r="BJ55" s="19"/>
    </row>
    <row r="56" spans="3:62" ht="12.75" customHeight="1"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56"/>
      <c r="AJ56" s="56"/>
      <c r="AK56" s="56"/>
      <c r="AL56" s="56"/>
      <c r="AM56" s="56"/>
      <c r="AN56" s="56"/>
      <c r="AO56" s="56"/>
      <c r="AP56" s="56"/>
      <c r="AQ56" s="56"/>
      <c r="AR56" s="56"/>
      <c r="AS56" s="56"/>
      <c r="AT56" s="56"/>
      <c r="AU56" s="56"/>
      <c r="AV56" s="56"/>
      <c r="AW56" s="56"/>
      <c r="AX56" s="56"/>
      <c r="AY56" s="56"/>
      <c r="AZ56" s="56"/>
      <c r="BA56" s="56"/>
      <c r="BB56" s="56"/>
      <c r="BC56" s="56"/>
      <c r="BD56" s="56"/>
      <c r="BE56" s="56"/>
      <c r="BF56" s="56"/>
      <c r="BG56" s="56"/>
      <c r="BH56" s="56"/>
      <c r="BI56" s="56"/>
      <c r="BJ56" s="19"/>
    </row>
    <row r="57" spans="3:62" s="1" customFormat="1" ht="12.75" customHeight="1"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56"/>
      <c r="AG57" s="56"/>
      <c r="AH57" s="56"/>
      <c r="AI57" s="56"/>
      <c r="AJ57" s="56"/>
      <c r="AK57" s="56"/>
      <c r="AL57" s="56"/>
      <c r="AM57" s="56"/>
      <c r="AN57" s="56"/>
      <c r="AO57" s="56"/>
      <c r="AP57" s="56"/>
      <c r="AQ57" s="56"/>
      <c r="AR57" s="56"/>
      <c r="AS57" s="56"/>
      <c r="AT57" s="56"/>
      <c r="AU57" s="56"/>
      <c r="AV57" s="56"/>
      <c r="AW57" s="56"/>
      <c r="AX57" s="56"/>
      <c r="AY57" s="56"/>
      <c r="AZ57" s="56"/>
      <c r="BA57" s="56"/>
      <c r="BB57" s="56"/>
      <c r="BC57" s="56"/>
      <c r="BD57" s="56"/>
      <c r="BE57" s="56"/>
      <c r="BF57" s="56"/>
      <c r="BG57" s="56"/>
      <c r="BH57" s="56"/>
      <c r="BI57" s="56"/>
      <c r="BJ57" s="19"/>
    </row>
    <row r="58" spans="3:62" s="1" customFormat="1" ht="12.75" customHeight="1"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56"/>
      <c r="V58" s="56"/>
      <c r="W58" s="56"/>
      <c r="X58" s="56"/>
      <c r="Y58" s="56"/>
      <c r="Z58" s="56"/>
      <c r="AA58" s="56"/>
      <c r="AB58" s="56"/>
      <c r="AC58" s="56"/>
      <c r="AD58" s="56"/>
      <c r="AE58" s="56"/>
      <c r="AF58" s="56"/>
      <c r="AG58" s="56"/>
      <c r="AH58" s="56"/>
      <c r="AI58" s="56"/>
      <c r="AJ58" s="56"/>
      <c r="AK58" s="56"/>
      <c r="AL58" s="56"/>
      <c r="AM58" s="56"/>
      <c r="AN58" s="56"/>
      <c r="AO58" s="56"/>
      <c r="AP58" s="56"/>
      <c r="AQ58" s="56"/>
      <c r="AR58" s="56"/>
      <c r="AS58" s="56"/>
      <c r="AT58" s="56"/>
      <c r="AU58" s="56"/>
      <c r="AV58" s="56"/>
      <c r="AW58" s="56"/>
      <c r="AX58" s="56"/>
      <c r="AY58" s="56"/>
      <c r="AZ58" s="56"/>
      <c r="BA58" s="56"/>
      <c r="BB58" s="56"/>
      <c r="BC58" s="56"/>
      <c r="BD58" s="56"/>
      <c r="BE58" s="56"/>
      <c r="BF58" s="56"/>
      <c r="BG58" s="56"/>
      <c r="BH58" s="56"/>
      <c r="BI58" s="56"/>
      <c r="BJ58" s="19"/>
    </row>
    <row r="59" spans="3:62" s="1" customFormat="1" ht="12.75" customHeight="1"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56"/>
      <c r="AG59" s="56"/>
      <c r="AH59" s="56"/>
      <c r="AI59" s="56"/>
      <c r="AJ59" s="56"/>
      <c r="AK59" s="56"/>
      <c r="AL59" s="56"/>
      <c r="AM59" s="56"/>
      <c r="AN59" s="56"/>
      <c r="AO59" s="56"/>
      <c r="AP59" s="56"/>
      <c r="AQ59" s="56"/>
      <c r="AR59" s="56"/>
      <c r="AS59" s="56"/>
      <c r="AT59" s="56"/>
      <c r="AU59" s="56"/>
      <c r="AV59" s="56"/>
      <c r="AW59" s="56"/>
      <c r="AX59" s="56"/>
      <c r="AY59" s="56"/>
      <c r="AZ59" s="56"/>
      <c r="BA59" s="56"/>
      <c r="BB59" s="56"/>
      <c r="BC59" s="56"/>
      <c r="BD59" s="56"/>
      <c r="BE59" s="56"/>
      <c r="BF59" s="56"/>
      <c r="BG59" s="56"/>
      <c r="BH59" s="56"/>
      <c r="BI59" s="56"/>
      <c r="BJ59" s="19"/>
    </row>
    <row r="60" spans="3:62" s="1" customFormat="1" ht="12.75" customHeight="1"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  <c r="BF60" s="56"/>
      <c r="BG60" s="56"/>
      <c r="BH60" s="56"/>
      <c r="BI60" s="56"/>
      <c r="BJ60" s="19"/>
    </row>
    <row r="61" spans="3:62" s="1" customFormat="1" ht="12.75" customHeight="1"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19"/>
    </row>
    <row r="62" spans="3:62" s="1" customFormat="1" ht="12.75" customHeight="1"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56"/>
      <c r="V62" s="56"/>
      <c r="W62" s="56"/>
      <c r="X62" s="56"/>
      <c r="Y62" s="56"/>
      <c r="Z62" s="56"/>
      <c r="AA62" s="56"/>
      <c r="AB62" s="56"/>
      <c r="AC62" s="56"/>
      <c r="AD62" s="56"/>
      <c r="AE62" s="56"/>
      <c r="AF62" s="56"/>
      <c r="AG62" s="56"/>
      <c r="AH62" s="56"/>
      <c r="AI62" s="56"/>
      <c r="AJ62" s="56"/>
      <c r="AK62" s="56"/>
      <c r="AL62" s="56"/>
      <c r="AM62" s="56"/>
      <c r="AN62" s="56"/>
      <c r="AO62" s="56"/>
      <c r="AP62" s="56"/>
      <c r="AQ62" s="56"/>
      <c r="AR62" s="56"/>
      <c r="AS62" s="56"/>
      <c r="AT62" s="56"/>
      <c r="AU62" s="56"/>
      <c r="AV62" s="56"/>
      <c r="AW62" s="56"/>
      <c r="AX62" s="56"/>
      <c r="AY62" s="56"/>
      <c r="AZ62" s="56"/>
      <c r="BA62" s="56"/>
      <c r="BB62" s="56"/>
      <c r="BC62" s="56"/>
      <c r="BD62" s="56"/>
      <c r="BE62" s="56"/>
      <c r="BF62" s="56"/>
      <c r="BG62" s="56"/>
      <c r="BH62" s="56"/>
      <c r="BI62" s="56"/>
      <c r="BJ62" s="19"/>
    </row>
    <row r="63" spans="3:62" s="1" customFormat="1" ht="12.75" customHeight="1"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56"/>
      <c r="V63" s="56"/>
      <c r="W63" s="56"/>
      <c r="X63" s="56"/>
      <c r="Y63" s="56"/>
      <c r="Z63" s="56"/>
      <c r="AA63" s="56"/>
      <c r="AB63" s="56"/>
      <c r="AC63" s="56"/>
      <c r="AD63" s="56"/>
      <c r="AE63" s="56"/>
      <c r="AF63" s="56"/>
      <c r="AG63" s="56"/>
      <c r="AH63" s="56"/>
      <c r="AI63" s="56"/>
      <c r="AJ63" s="56"/>
      <c r="AK63" s="56"/>
      <c r="AL63" s="56"/>
      <c r="AM63" s="56"/>
      <c r="AN63" s="56"/>
      <c r="AO63" s="56"/>
      <c r="AP63" s="56"/>
      <c r="AQ63" s="56"/>
      <c r="AR63" s="56"/>
      <c r="AS63" s="56"/>
      <c r="AT63" s="56"/>
      <c r="AU63" s="56"/>
      <c r="AV63" s="56"/>
      <c r="AW63" s="56"/>
      <c r="AX63" s="56"/>
      <c r="AY63" s="56"/>
      <c r="AZ63" s="56"/>
      <c r="BA63" s="56"/>
      <c r="BB63" s="56"/>
      <c r="BC63" s="56"/>
      <c r="BD63" s="56"/>
      <c r="BE63" s="56"/>
      <c r="BF63" s="56"/>
      <c r="BG63" s="56"/>
      <c r="BH63" s="56"/>
      <c r="BI63" s="56"/>
      <c r="BJ63" s="19"/>
    </row>
    <row r="64" spans="3:62" s="1" customFormat="1" ht="12.75" customHeight="1"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  <c r="AF64" s="56"/>
      <c r="AG64" s="56"/>
      <c r="AH64" s="56"/>
      <c r="AI64" s="56"/>
      <c r="AJ64" s="56"/>
      <c r="AK64" s="56"/>
      <c r="AL64" s="56"/>
      <c r="AM64" s="56"/>
      <c r="AN64" s="56"/>
      <c r="AO64" s="56"/>
      <c r="AP64" s="56"/>
      <c r="AQ64" s="56"/>
      <c r="AR64" s="56"/>
      <c r="AS64" s="56"/>
      <c r="AT64" s="56"/>
      <c r="AU64" s="56"/>
      <c r="AV64" s="56"/>
      <c r="AW64" s="56"/>
      <c r="AX64" s="56"/>
      <c r="AY64" s="56"/>
      <c r="AZ64" s="56"/>
      <c r="BA64" s="56"/>
      <c r="BB64" s="56"/>
      <c r="BC64" s="56"/>
      <c r="BD64" s="56"/>
      <c r="BE64" s="56"/>
      <c r="BF64" s="56"/>
      <c r="BG64" s="56"/>
      <c r="BH64" s="56"/>
      <c r="BI64" s="56"/>
      <c r="BJ64" s="19"/>
    </row>
    <row r="65" spans="3:62" s="1" customFormat="1" ht="12.75" customHeight="1"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56"/>
      <c r="V65" s="56"/>
      <c r="W65" s="56"/>
      <c r="X65" s="56"/>
      <c r="Y65" s="56"/>
      <c r="Z65" s="56"/>
      <c r="AA65" s="56"/>
      <c r="AB65" s="56"/>
      <c r="AC65" s="56"/>
      <c r="AD65" s="56"/>
      <c r="AE65" s="56"/>
      <c r="AF65" s="56"/>
      <c r="AG65" s="56"/>
      <c r="AH65" s="56"/>
      <c r="AI65" s="56"/>
      <c r="AJ65" s="56"/>
      <c r="AK65" s="56"/>
      <c r="AL65" s="56"/>
      <c r="AM65" s="56"/>
      <c r="AN65" s="56"/>
      <c r="AO65" s="56"/>
      <c r="AP65" s="56"/>
      <c r="AQ65" s="56"/>
      <c r="AR65" s="56"/>
      <c r="AS65" s="56"/>
      <c r="AT65" s="56"/>
      <c r="AU65" s="56"/>
      <c r="AV65" s="56"/>
      <c r="AW65" s="56"/>
      <c r="AX65" s="56"/>
      <c r="AY65" s="56"/>
      <c r="AZ65" s="56"/>
      <c r="BA65" s="56"/>
      <c r="BB65" s="56"/>
      <c r="BC65" s="56"/>
      <c r="BD65" s="56"/>
      <c r="BE65" s="56"/>
      <c r="BF65" s="56"/>
      <c r="BG65" s="56"/>
      <c r="BH65" s="56"/>
      <c r="BI65" s="56"/>
      <c r="BJ65" s="19"/>
    </row>
    <row r="66" spans="3:62" s="1" customFormat="1" ht="12.75" customHeight="1"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56"/>
      <c r="V66" s="56"/>
      <c r="W66" s="56"/>
      <c r="X66" s="56"/>
      <c r="Y66" s="56"/>
      <c r="Z66" s="56"/>
      <c r="AA66" s="56"/>
      <c r="AB66" s="56"/>
      <c r="AC66" s="56"/>
      <c r="AD66" s="56"/>
      <c r="AE66" s="56"/>
      <c r="AF66" s="56"/>
      <c r="AG66" s="56"/>
      <c r="AH66" s="56"/>
      <c r="AI66" s="56"/>
      <c r="AJ66" s="56"/>
      <c r="AK66" s="56"/>
      <c r="AL66" s="56"/>
      <c r="AM66" s="56"/>
      <c r="AN66" s="56"/>
      <c r="AO66" s="56"/>
      <c r="AP66" s="56"/>
      <c r="AQ66" s="56"/>
      <c r="AR66" s="56"/>
      <c r="AS66" s="56"/>
      <c r="AT66" s="56"/>
      <c r="AU66" s="56"/>
      <c r="AV66" s="56"/>
      <c r="AW66" s="56"/>
      <c r="AX66" s="56"/>
      <c r="AY66" s="56"/>
      <c r="AZ66" s="56"/>
      <c r="BA66" s="56"/>
      <c r="BB66" s="56"/>
      <c r="BC66" s="56"/>
      <c r="BD66" s="56"/>
      <c r="BE66" s="56"/>
      <c r="BF66" s="56"/>
      <c r="BG66" s="56"/>
      <c r="BH66" s="56"/>
      <c r="BI66" s="56"/>
      <c r="BJ66" s="19"/>
    </row>
    <row r="67" spans="3:62" s="1" customFormat="1" ht="12.75" customHeight="1"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56"/>
      <c r="V67" s="56"/>
      <c r="W67" s="56"/>
      <c r="X67" s="56"/>
      <c r="Y67" s="56"/>
      <c r="Z67" s="56"/>
      <c r="AA67" s="56"/>
      <c r="AB67" s="56"/>
      <c r="AC67" s="56"/>
      <c r="AD67" s="56"/>
      <c r="AE67" s="56"/>
      <c r="AF67" s="56"/>
      <c r="AG67" s="56"/>
      <c r="AH67" s="56"/>
      <c r="AI67" s="56"/>
      <c r="AJ67" s="56"/>
      <c r="AK67" s="56"/>
      <c r="AL67" s="56"/>
      <c r="AM67" s="56"/>
      <c r="AN67" s="56"/>
      <c r="AO67" s="56"/>
      <c r="AP67" s="56"/>
      <c r="AQ67" s="56"/>
      <c r="AR67" s="56"/>
      <c r="AS67" s="56"/>
      <c r="AT67" s="56"/>
      <c r="AU67" s="56"/>
      <c r="AV67" s="56"/>
      <c r="AW67" s="56"/>
      <c r="AX67" s="56"/>
      <c r="AY67" s="56"/>
      <c r="AZ67" s="56"/>
      <c r="BA67" s="56"/>
      <c r="BB67" s="56"/>
      <c r="BC67" s="56"/>
      <c r="BD67" s="56"/>
      <c r="BE67" s="56"/>
      <c r="BF67" s="56"/>
      <c r="BG67" s="56"/>
      <c r="BH67" s="56"/>
      <c r="BI67" s="56"/>
      <c r="BJ67" s="19"/>
    </row>
    <row r="68" spans="3:62" s="1" customFormat="1" ht="12.75" customHeight="1"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57"/>
      <c r="AE68" s="57"/>
      <c r="AF68" s="57"/>
      <c r="AG68" s="57"/>
      <c r="AH68" s="57"/>
      <c r="AI68" s="57"/>
      <c r="AJ68" s="57"/>
      <c r="AK68" s="57"/>
      <c r="AL68" s="57"/>
      <c r="AM68" s="57"/>
      <c r="AN68" s="57"/>
      <c r="AO68" s="57"/>
      <c r="AP68" s="57"/>
      <c r="AQ68" s="57"/>
      <c r="AR68" s="57"/>
      <c r="AS68" s="57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</row>
    <row r="69" spans="3:62" s="1" customFormat="1" ht="12.75" customHeight="1"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57"/>
      <c r="AE69" s="57"/>
      <c r="AF69" s="57"/>
      <c r="AG69" s="57"/>
      <c r="AH69" s="57"/>
      <c r="AI69" s="57"/>
      <c r="AJ69" s="57"/>
      <c r="AK69" s="57"/>
      <c r="AL69" s="57"/>
      <c r="AM69" s="57"/>
      <c r="AN69" s="57"/>
      <c r="AO69" s="57"/>
      <c r="AP69" s="57"/>
      <c r="AQ69" s="57"/>
      <c r="AR69" s="57"/>
      <c r="AS69" s="57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</row>
    <row r="70" spans="3:62" s="1" customFormat="1" ht="12.75" customHeight="1"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57"/>
      <c r="AE70" s="57"/>
      <c r="AF70" s="57"/>
      <c r="AG70" s="57"/>
      <c r="AH70" s="57"/>
      <c r="AI70" s="57"/>
      <c r="AJ70" s="57"/>
      <c r="AK70" s="57"/>
      <c r="AL70" s="57"/>
      <c r="AM70" s="57"/>
      <c r="AN70" s="57"/>
      <c r="AO70" s="57"/>
      <c r="AP70" s="57"/>
      <c r="AQ70" s="57"/>
      <c r="AR70" s="57"/>
      <c r="AS70" s="57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</row>
    <row r="71" spans="3:62" s="1" customFormat="1" ht="12.75" customHeight="1"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57"/>
      <c r="AE71" s="57"/>
      <c r="AF71" s="57"/>
      <c r="AG71" s="57"/>
      <c r="AH71" s="57"/>
      <c r="AI71" s="57"/>
      <c r="AJ71" s="57"/>
      <c r="AK71" s="57"/>
      <c r="AL71" s="57"/>
      <c r="AM71" s="57"/>
      <c r="AN71" s="57"/>
      <c r="AO71" s="57"/>
      <c r="AP71" s="57"/>
      <c r="AQ71" s="57"/>
      <c r="AR71" s="57"/>
      <c r="AS71" s="57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</row>
    <row r="72" spans="3:62" s="1" customFormat="1" ht="12.75" customHeight="1"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57"/>
      <c r="AE72" s="57"/>
      <c r="AF72" s="57"/>
      <c r="AG72" s="57"/>
      <c r="AH72" s="57"/>
      <c r="AI72" s="57"/>
      <c r="AJ72" s="57"/>
      <c r="AK72" s="57"/>
      <c r="AL72" s="57"/>
      <c r="AM72" s="57"/>
      <c r="AN72" s="57"/>
      <c r="AO72" s="57"/>
      <c r="AP72" s="57"/>
      <c r="AQ72" s="57"/>
      <c r="AR72" s="57"/>
      <c r="AS72" s="57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</row>
    <row r="73" spans="3:62" s="1" customFormat="1" ht="12.75" customHeight="1"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57"/>
      <c r="AE73" s="57"/>
      <c r="AF73" s="57"/>
      <c r="AG73" s="57"/>
      <c r="AH73" s="57"/>
      <c r="AI73" s="57"/>
      <c r="AJ73" s="57"/>
      <c r="AK73" s="57"/>
      <c r="AL73" s="57"/>
      <c r="AM73" s="57"/>
      <c r="AN73" s="57"/>
      <c r="AO73" s="57"/>
      <c r="AP73" s="57"/>
      <c r="AQ73" s="57"/>
      <c r="AR73" s="57"/>
      <c r="AS73" s="57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</row>
    <row r="74" spans="3:62" s="1" customFormat="1" ht="12.75" customHeight="1"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57"/>
      <c r="AE74" s="57"/>
      <c r="AF74" s="57"/>
      <c r="AG74" s="57"/>
      <c r="AH74" s="57"/>
      <c r="AI74" s="57"/>
      <c r="AJ74" s="57"/>
      <c r="AK74" s="57"/>
      <c r="AL74" s="57"/>
      <c r="AM74" s="57"/>
      <c r="AN74" s="57"/>
      <c r="AO74" s="57"/>
      <c r="AP74" s="57"/>
      <c r="AQ74" s="57"/>
      <c r="AR74" s="57"/>
      <c r="AS74" s="57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</row>
    <row r="75" spans="3:62" s="1" customFormat="1" ht="12.75" customHeight="1"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57"/>
      <c r="AE75" s="57"/>
      <c r="AF75" s="57"/>
      <c r="AG75" s="57"/>
      <c r="AH75" s="57"/>
      <c r="AI75" s="57"/>
      <c r="AJ75" s="57"/>
      <c r="AK75" s="57"/>
      <c r="AL75" s="57"/>
      <c r="AM75" s="57"/>
      <c r="AN75" s="57"/>
      <c r="AO75" s="57"/>
      <c r="AP75" s="57"/>
      <c r="AQ75" s="57"/>
      <c r="AR75" s="57"/>
      <c r="AS75" s="57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</row>
    <row r="76" spans="3:62" s="1" customFormat="1" ht="12.75" customHeight="1"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57"/>
      <c r="AE76" s="57"/>
      <c r="AF76" s="57"/>
      <c r="AG76" s="57"/>
      <c r="AH76" s="57"/>
      <c r="AI76" s="57"/>
      <c r="AJ76" s="57"/>
      <c r="AK76" s="57"/>
      <c r="AL76" s="57"/>
      <c r="AM76" s="57"/>
      <c r="AN76" s="57"/>
      <c r="AO76" s="57"/>
      <c r="AP76" s="57"/>
      <c r="AQ76" s="57"/>
      <c r="AR76" s="57"/>
      <c r="AS76" s="57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</row>
    <row r="77" spans="3:62" s="1" customFormat="1" ht="12.75" customHeight="1"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57"/>
      <c r="AE77" s="57"/>
      <c r="AF77" s="57"/>
      <c r="AG77" s="57"/>
      <c r="AH77" s="57"/>
      <c r="AI77" s="57"/>
      <c r="AJ77" s="57"/>
      <c r="AK77" s="57"/>
      <c r="AL77" s="57"/>
      <c r="AM77" s="57"/>
      <c r="AN77" s="57"/>
      <c r="AO77" s="57"/>
      <c r="AP77" s="57"/>
      <c r="AQ77" s="57"/>
      <c r="AR77" s="57"/>
      <c r="AS77" s="57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</row>
    <row r="78" spans="3:62" s="1" customFormat="1" ht="12.75" customHeight="1"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57"/>
      <c r="AE78" s="57"/>
      <c r="AF78" s="57"/>
      <c r="AG78" s="57"/>
      <c r="AH78" s="57"/>
      <c r="AI78" s="57"/>
      <c r="AJ78" s="57"/>
      <c r="AK78" s="57"/>
      <c r="AL78" s="57"/>
      <c r="AM78" s="57"/>
      <c r="AN78" s="57"/>
      <c r="AO78" s="57"/>
      <c r="AP78" s="57"/>
      <c r="AQ78" s="57"/>
      <c r="AR78" s="57"/>
      <c r="AS78" s="57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</row>
    <row r="79" spans="3:62" s="1" customFormat="1" ht="12.75" customHeight="1"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57"/>
      <c r="AE79" s="57"/>
      <c r="AF79" s="57"/>
      <c r="AG79" s="57"/>
      <c r="AH79" s="57"/>
      <c r="AI79" s="57"/>
      <c r="AJ79" s="57"/>
      <c r="AK79" s="57"/>
      <c r="AL79" s="57"/>
      <c r="AM79" s="57"/>
      <c r="AN79" s="57"/>
      <c r="AO79" s="57"/>
      <c r="AP79" s="57"/>
      <c r="AQ79" s="57"/>
      <c r="AR79" s="57"/>
      <c r="AS79" s="57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</row>
    <row r="80" spans="3:62" s="1" customFormat="1" ht="12.75" customHeight="1"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N80" s="57"/>
      <c r="AO80" s="57"/>
      <c r="AP80" s="57"/>
      <c r="AQ80" s="57"/>
      <c r="AR80" s="57"/>
      <c r="AS80" s="57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</row>
    <row r="81" spans="3:62" s="1" customFormat="1" ht="12.75" customHeight="1"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57"/>
      <c r="AE81" s="57"/>
      <c r="AF81" s="57"/>
      <c r="AG81" s="57"/>
      <c r="AH81" s="57"/>
      <c r="AI81" s="57"/>
      <c r="AJ81" s="57"/>
      <c r="AK81" s="57"/>
      <c r="AL81" s="57"/>
      <c r="AM81" s="57"/>
      <c r="AN81" s="57"/>
      <c r="AO81" s="57"/>
      <c r="AP81" s="57"/>
      <c r="AQ81" s="57"/>
      <c r="AR81" s="57"/>
      <c r="AS81" s="57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</row>
    <row r="82" spans="3:62" s="1" customFormat="1" ht="12.75" customHeight="1"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57"/>
      <c r="AE82" s="57"/>
      <c r="AF82" s="57"/>
      <c r="AG82" s="57"/>
      <c r="AH82" s="57"/>
      <c r="AI82" s="57"/>
      <c r="AJ82" s="57"/>
      <c r="AK82" s="57"/>
      <c r="AL82" s="57"/>
      <c r="AM82" s="57"/>
      <c r="AN82" s="57"/>
      <c r="AO82" s="57"/>
      <c r="AP82" s="57"/>
      <c r="AQ82" s="57"/>
      <c r="AR82" s="57"/>
      <c r="AS82" s="57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</row>
    <row r="83" spans="3:62" s="1" customFormat="1" ht="12.75" customHeight="1"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57"/>
      <c r="AE83" s="57"/>
      <c r="AF83" s="57"/>
      <c r="AG83" s="57"/>
      <c r="AH83" s="57"/>
      <c r="AI83" s="57"/>
      <c r="AJ83" s="57"/>
      <c r="AK83" s="57"/>
      <c r="AL83" s="57"/>
      <c r="AM83" s="57"/>
      <c r="AN83" s="57"/>
      <c r="AO83" s="57"/>
      <c r="AP83" s="57"/>
      <c r="AQ83" s="57"/>
      <c r="AR83" s="57"/>
      <c r="AS83" s="57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</row>
    <row r="84" spans="3:62" s="1" customFormat="1" ht="12.75" customHeight="1">
      <c r="U84" s="19"/>
      <c r="V84" s="19"/>
      <c r="W84" s="19"/>
      <c r="X84" s="19"/>
      <c r="Y84" s="19"/>
      <c r="Z84" s="19"/>
      <c r="AA84" s="19"/>
      <c r="AB84" s="19"/>
      <c r="AC84" s="19"/>
      <c r="AD84" s="57"/>
      <c r="AE84" s="57"/>
      <c r="AF84" s="57"/>
      <c r="AG84" s="57"/>
      <c r="AH84" s="57"/>
      <c r="AI84" s="57"/>
      <c r="AJ84" s="57"/>
      <c r="AK84" s="57"/>
      <c r="AL84" s="57"/>
      <c r="AM84" s="57"/>
      <c r="AN84" s="57"/>
      <c r="AO84" s="57"/>
      <c r="AP84" s="57"/>
      <c r="AQ84" s="57"/>
      <c r="AR84" s="57"/>
      <c r="AS84" s="57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</row>
    <row r="85" spans="3:62" s="1" customFormat="1" ht="12.75" customHeight="1">
      <c r="U85" s="19"/>
      <c r="V85" s="19"/>
      <c r="W85" s="19"/>
      <c r="X85" s="19"/>
      <c r="Y85" s="19"/>
      <c r="Z85" s="19"/>
      <c r="AA85" s="19"/>
      <c r="AB85" s="19"/>
      <c r="AC85" s="19"/>
      <c r="AD85" s="57"/>
      <c r="AE85" s="57"/>
      <c r="AF85" s="57"/>
      <c r="AG85" s="57"/>
      <c r="AH85" s="57"/>
      <c r="AI85" s="57"/>
      <c r="AJ85" s="57"/>
      <c r="AK85" s="57"/>
      <c r="AL85" s="57"/>
      <c r="AM85" s="57"/>
      <c r="AN85" s="57"/>
      <c r="AO85" s="57"/>
      <c r="AP85" s="57"/>
      <c r="AQ85" s="57"/>
      <c r="AR85" s="57"/>
      <c r="AS85" s="57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</row>
    <row r="86" spans="3:62" s="1" customFormat="1" ht="12.75" customHeight="1">
      <c r="U86" s="19"/>
      <c r="V86" s="19"/>
      <c r="W86" s="19"/>
      <c r="X86" s="19"/>
      <c r="Y86" s="19"/>
      <c r="Z86" s="19"/>
      <c r="AA86" s="19"/>
      <c r="AB86" s="19"/>
      <c r="AC86" s="19"/>
      <c r="AD86" s="57"/>
      <c r="AE86" s="57"/>
      <c r="AF86" s="57"/>
      <c r="AG86" s="57"/>
      <c r="AH86" s="57"/>
      <c r="AI86" s="57"/>
      <c r="AJ86" s="57"/>
      <c r="AK86" s="57"/>
      <c r="AL86" s="57"/>
      <c r="AM86" s="57"/>
      <c r="AN86" s="57"/>
      <c r="AO86" s="57"/>
      <c r="AP86" s="57"/>
      <c r="AQ86" s="57"/>
      <c r="AR86" s="57"/>
      <c r="AS86" s="57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</row>
    <row r="87" spans="3:62" s="1" customFormat="1" ht="12.75" customHeight="1">
      <c r="U87" s="19"/>
      <c r="V87" s="19"/>
      <c r="W87" s="19"/>
      <c r="X87" s="19"/>
      <c r="Y87" s="19"/>
      <c r="Z87" s="19"/>
      <c r="AA87" s="19"/>
      <c r="AB87" s="19"/>
      <c r="AC87" s="19"/>
      <c r="AD87" s="57"/>
      <c r="AE87" s="57"/>
      <c r="AF87" s="57"/>
      <c r="AG87" s="57"/>
      <c r="AH87" s="57"/>
      <c r="AI87" s="57"/>
      <c r="AJ87" s="57"/>
      <c r="AK87" s="57"/>
      <c r="AL87" s="57"/>
      <c r="AM87" s="57"/>
      <c r="AN87" s="57"/>
      <c r="AO87" s="57"/>
      <c r="AP87" s="57"/>
      <c r="AQ87" s="57"/>
      <c r="AR87" s="57"/>
      <c r="AS87" s="57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</row>
    <row r="88" spans="3:62" s="1" customFormat="1" ht="12.75" customHeight="1">
      <c r="U88" s="19"/>
      <c r="V88" s="19"/>
      <c r="W88" s="19"/>
      <c r="X88" s="19"/>
      <c r="Y88" s="19"/>
      <c r="Z88" s="19"/>
      <c r="AA88" s="19"/>
      <c r="AB88" s="19"/>
      <c r="AC88" s="19"/>
      <c r="AD88" s="57"/>
      <c r="AE88" s="57"/>
      <c r="AF88" s="57"/>
      <c r="AG88" s="57"/>
      <c r="AH88" s="57"/>
      <c r="AI88" s="57"/>
      <c r="AJ88" s="57"/>
      <c r="AK88" s="57"/>
      <c r="AL88" s="57"/>
      <c r="AM88" s="57"/>
      <c r="AN88" s="57"/>
      <c r="AO88" s="57"/>
      <c r="AP88" s="57"/>
      <c r="AQ88" s="57"/>
      <c r="AR88" s="57"/>
      <c r="AS88" s="57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  <c r="BI88" s="19"/>
      <c r="BJ88" s="19"/>
    </row>
    <row r="89" spans="3:62" s="1" customFormat="1" ht="12.75" customHeight="1">
      <c r="U89" s="19"/>
      <c r="V89" s="19"/>
      <c r="W89" s="19"/>
      <c r="X89" s="19"/>
      <c r="Y89" s="19"/>
      <c r="Z89" s="19"/>
      <c r="AA89" s="19"/>
      <c r="AB89" s="19"/>
      <c r="AC89" s="19"/>
      <c r="AD89" s="57"/>
      <c r="AE89" s="57"/>
      <c r="AF89" s="57"/>
      <c r="AG89" s="57"/>
      <c r="AH89" s="57"/>
      <c r="AI89" s="57"/>
      <c r="AJ89" s="57"/>
      <c r="AK89" s="57"/>
      <c r="AL89" s="57"/>
      <c r="AM89" s="57"/>
      <c r="AN89" s="57"/>
      <c r="AO89" s="57"/>
      <c r="AP89" s="57"/>
      <c r="AQ89" s="57"/>
      <c r="AR89" s="57"/>
      <c r="AS89" s="57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19"/>
      <c r="BJ89" s="19"/>
    </row>
    <row r="90" spans="3:62" s="1" customFormat="1" ht="12.75" customHeight="1">
      <c r="U90" s="19"/>
      <c r="V90" s="19"/>
      <c r="W90" s="19"/>
      <c r="X90" s="19"/>
      <c r="Y90" s="19"/>
      <c r="Z90" s="19"/>
      <c r="AA90" s="19"/>
      <c r="AB90" s="19"/>
      <c r="AC90" s="19"/>
      <c r="AD90" s="57"/>
      <c r="AE90" s="57"/>
      <c r="AF90" s="57"/>
      <c r="AG90" s="57"/>
      <c r="AH90" s="57"/>
      <c r="AI90" s="57"/>
      <c r="AJ90" s="57"/>
      <c r="AK90" s="57"/>
      <c r="AL90" s="57"/>
      <c r="AM90" s="57"/>
      <c r="AN90" s="57"/>
      <c r="AO90" s="57"/>
      <c r="AP90" s="57"/>
      <c r="AQ90" s="57"/>
      <c r="AR90" s="57"/>
      <c r="AS90" s="57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</row>
    <row r="91" spans="3:62" s="1" customFormat="1" ht="12.75" customHeight="1">
      <c r="U91" s="19"/>
      <c r="V91" s="19"/>
      <c r="W91" s="19"/>
      <c r="X91" s="19"/>
      <c r="Y91" s="19"/>
      <c r="Z91" s="19"/>
      <c r="AA91" s="19"/>
      <c r="AB91" s="19"/>
      <c r="AC91" s="19"/>
      <c r="AD91" s="57"/>
      <c r="AE91" s="57"/>
      <c r="AF91" s="57"/>
      <c r="AG91" s="57"/>
      <c r="AH91" s="57"/>
      <c r="AI91" s="57"/>
      <c r="AJ91" s="57"/>
      <c r="AK91" s="57"/>
      <c r="AL91" s="57"/>
      <c r="AM91" s="57"/>
      <c r="AN91" s="57"/>
      <c r="AO91" s="57"/>
      <c r="AP91" s="57"/>
      <c r="AQ91" s="57"/>
      <c r="AR91" s="57"/>
      <c r="AS91" s="57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  <c r="BG91" s="19"/>
      <c r="BH91" s="19"/>
      <c r="BI91" s="19"/>
      <c r="BJ91" s="19"/>
    </row>
    <row r="92" spans="3:62" s="1" customFormat="1" ht="12.75" customHeight="1">
      <c r="U92" s="19"/>
      <c r="V92" s="19"/>
      <c r="W92" s="19"/>
      <c r="X92" s="19"/>
      <c r="Y92" s="19"/>
      <c r="Z92" s="19"/>
      <c r="AA92" s="19"/>
      <c r="AB92" s="19"/>
      <c r="AC92" s="19"/>
      <c r="AD92" s="57"/>
      <c r="AE92" s="57"/>
      <c r="AF92" s="57"/>
      <c r="AG92" s="57"/>
      <c r="AH92" s="57"/>
      <c r="AI92" s="57"/>
      <c r="AJ92" s="57"/>
      <c r="AK92" s="57"/>
      <c r="AL92" s="57"/>
      <c r="AM92" s="57"/>
      <c r="AN92" s="57"/>
      <c r="AO92" s="57"/>
      <c r="AP92" s="57"/>
      <c r="AQ92" s="57"/>
      <c r="AR92" s="57"/>
      <c r="AS92" s="57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  <c r="BH92" s="19"/>
      <c r="BI92" s="19"/>
      <c r="BJ92" s="19"/>
    </row>
    <row r="93" spans="3:62" s="1" customFormat="1" ht="12.75" customHeight="1">
      <c r="U93" s="19"/>
      <c r="V93" s="19"/>
      <c r="W93" s="19"/>
      <c r="X93" s="19"/>
      <c r="Y93" s="19"/>
      <c r="Z93" s="19"/>
      <c r="AA93" s="19"/>
      <c r="AB93" s="19"/>
      <c r="AC93" s="19"/>
      <c r="AD93" s="57"/>
      <c r="AE93" s="57"/>
      <c r="AF93" s="57"/>
      <c r="AG93" s="57"/>
      <c r="AH93" s="57"/>
      <c r="AI93" s="57"/>
      <c r="AJ93" s="57"/>
      <c r="AK93" s="57"/>
      <c r="AL93" s="57"/>
      <c r="AM93" s="57"/>
      <c r="AN93" s="57"/>
      <c r="AO93" s="57"/>
      <c r="AP93" s="57"/>
      <c r="AQ93" s="57"/>
      <c r="AR93" s="57"/>
      <c r="AS93" s="57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  <c r="BI93" s="19"/>
      <c r="BJ93" s="19"/>
    </row>
    <row r="94" spans="3:62" s="1" customFormat="1" ht="12.75" customHeight="1">
      <c r="U94" s="19"/>
      <c r="V94" s="19"/>
      <c r="W94" s="19"/>
      <c r="X94" s="19"/>
      <c r="Y94" s="19"/>
      <c r="Z94" s="19"/>
      <c r="AA94" s="19"/>
      <c r="AB94" s="19"/>
      <c r="AC94" s="19"/>
      <c r="AD94" s="57"/>
      <c r="AE94" s="57"/>
      <c r="AF94" s="57"/>
      <c r="AG94" s="57"/>
      <c r="AH94" s="57"/>
      <c r="AI94" s="57"/>
      <c r="AJ94" s="57"/>
      <c r="AK94" s="57"/>
      <c r="AL94" s="57"/>
      <c r="AM94" s="57"/>
      <c r="AN94" s="57"/>
      <c r="AO94" s="57"/>
      <c r="AP94" s="57"/>
      <c r="AQ94" s="57"/>
      <c r="AR94" s="57"/>
      <c r="AS94" s="57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</row>
    <row r="95" spans="3:62" s="1" customFormat="1" ht="12.75" customHeight="1">
      <c r="U95" s="19"/>
      <c r="V95" s="19"/>
      <c r="W95" s="19"/>
      <c r="X95" s="19"/>
      <c r="Y95" s="19"/>
      <c r="Z95" s="19"/>
      <c r="AA95" s="19"/>
      <c r="AB95" s="19"/>
      <c r="AC95" s="19"/>
      <c r="AD95" s="57"/>
      <c r="AE95" s="57"/>
      <c r="AF95" s="57"/>
      <c r="AG95" s="57"/>
      <c r="AH95" s="57"/>
      <c r="AI95" s="57"/>
      <c r="AJ95" s="57"/>
      <c r="AK95" s="57"/>
      <c r="AL95" s="57"/>
      <c r="AM95" s="57"/>
      <c r="AN95" s="57"/>
      <c r="AO95" s="57"/>
      <c r="AP95" s="57"/>
      <c r="AQ95" s="57"/>
      <c r="AR95" s="57"/>
      <c r="AS95" s="57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  <c r="BF95" s="19"/>
      <c r="BG95" s="19"/>
      <c r="BH95" s="19"/>
      <c r="BI95" s="19"/>
      <c r="BJ95" s="19"/>
    </row>
    <row r="96" spans="3:62" s="1" customFormat="1" ht="12.75" customHeight="1">
      <c r="U96" s="19"/>
      <c r="V96" s="19"/>
      <c r="W96" s="19"/>
      <c r="X96" s="19"/>
      <c r="Y96" s="19"/>
      <c r="Z96" s="19"/>
      <c r="AA96" s="19"/>
      <c r="AB96" s="19"/>
      <c r="AC96" s="19"/>
      <c r="AD96" s="57"/>
      <c r="AE96" s="57"/>
      <c r="AF96" s="57"/>
      <c r="AG96" s="57"/>
      <c r="AH96" s="57"/>
      <c r="AI96" s="57"/>
      <c r="AJ96" s="57"/>
      <c r="AK96" s="57"/>
      <c r="AL96" s="57"/>
      <c r="AM96" s="57"/>
      <c r="AN96" s="57"/>
      <c r="AO96" s="57"/>
      <c r="AP96" s="57"/>
      <c r="AQ96" s="57"/>
      <c r="AR96" s="57"/>
      <c r="AS96" s="57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  <c r="BF96" s="19"/>
      <c r="BG96" s="19"/>
      <c r="BH96" s="19"/>
      <c r="BI96" s="19"/>
      <c r="BJ96" s="19"/>
    </row>
    <row r="97" spans="21:62" s="1" customFormat="1" ht="12.75" customHeight="1">
      <c r="U97" s="19"/>
      <c r="V97" s="19"/>
      <c r="W97" s="19"/>
      <c r="X97" s="19"/>
      <c r="Y97" s="19"/>
      <c r="Z97" s="19"/>
      <c r="AA97" s="19"/>
      <c r="AB97" s="19"/>
      <c r="AC97" s="19"/>
      <c r="AD97" s="57"/>
      <c r="AE97" s="57"/>
      <c r="AF97" s="57"/>
      <c r="AG97" s="57"/>
      <c r="AH97" s="57"/>
      <c r="AI97" s="57"/>
      <c r="AJ97" s="57"/>
      <c r="AK97" s="57"/>
      <c r="AL97" s="57"/>
      <c r="AM97" s="57"/>
      <c r="AN97" s="57"/>
      <c r="AO97" s="57"/>
      <c r="AP97" s="57"/>
      <c r="AQ97" s="57"/>
      <c r="AR97" s="57"/>
      <c r="AS97" s="57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  <c r="BF97" s="19"/>
      <c r="BG97" s="19"/>
      <c r="BH97" s="19"/>
      <c r="BI97" s="19"/>
      <c r="BJ97" s="19"/>
    </row>
    <row r="98" spans="21:62" s="1" customFormat="1" ht="12.75" customHeight="1">
      <c r="U98" s="19"/>
      <c r="V98" s="19"/>
      <c r="W98" s="19"/>
      <c r="X98" s="19"/>
      <c r="Y98" s="19"/>
      <c r="Z98" s="19"/>
      <c r="AA98" s="19"/>
      <c r="AB98" s="19"/>
      <c r="AC98" s="19"/>
      <c r="AD98" s="57"/>
      <c r="AE98" s="57"/>
      <c r="AF98" s="57"/>
      <c r="AG98" s="57"/>
      <c r="AH98" s="57"/>
      <c r="AI98" s="57"/>
      <c r="AJ98" s="57"/>
      <c r="AK98" s="57"/>
      <c r="AL98" s="57"/>
      <c r="AM98" s="57"/>
      <c r="AN98" s="57"/>
      <c r="AO98" s="57"/>
      <c r="AP98" s="57"/>
      <c r="AQ98" s="57"/>
      <c r="AR98" s="57"/>
      <c r="AS98" s="57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19"/>
      <c r="BI98" s="19"/>
      <c r="BJ98" s="19"/>
    </row>
    <row r="99" spans="21:62" s="1" customFormat="1" ht="12.75" customHeight="1">
      <c r="U99" s="19"/>
      <c r="V99" s="19"/>
      <c r="W99" s="19"/>
      <c r="X99" s="19"/>
      <c r="Y99" s="19"/>
      <c r="Z99" s="19"/>
      <c r="AA99" s="19"/>
      <c r="AB99" s="19"/>
      <c r="AC99" s="19"/>
      <c r="AD99" s="57"/>
      <c r="AE99" s="57"/>
      <c r="AF99" s="57"/>
      <c r="AG99" s="57"/>
      <c r="AH99" s="57"/>
      <c r="AI99" s="57"/>
      <c r="AJ99" s="57"/>
      <c r="AK99" s="57"/>
      <c r="AL99" s="57"/>
      <c r="AM99" s="57"/>
      <c r="AN99" s="57"/>
      <c r="AO99" s="57"/>
      <c r="AP99" s="57"/>
      <c r="AQ99" s="57"/>
      <c r="AR99" s="57"/>
      <c r="AS99" s="57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  <c r="BF99" s="19"/>
      <c r="BG99" s="19"/>
      <c r="BH99" s="19"/>
      <c r="BI99" s="19"/>
      <c r="BJ99" s="19"/>
    </row>
    <row r="100" spans="21:62" s="1" customFormat="1" ht="12.75" customHeight="1">
      <c r="U100" s="19"/>
      <c r="V100" s="19"/>
      <c r="W100" s="19"/>
      <c r="X100" s="19"/>
      <c r="Y100" s="19"/>
      <c r="Z100" s="19"/>
      <c r="AA100" s="19"/>
      <c r="AB100" s="19"/>
      <c r="AC100" s="19"/>
      <c r="AD100" s="57"/>
      <c r="AE100" s="57"/>
      <c r="AF100" s="57"/>
      <c r="AG100" s="57"/>
      <c r="AH100" s="57"/>
      <c r="AI100" s="57"/>
      <c r="AJ100" s="57"/>
      <c r="AK100" s="57"/>
      <c r="AL100" s="57"/>
      <c r="AM100" s="57"/>
      <c r="AN100" s="57"/>
      <c r="AO100" s="57"/>
      <c r="AP100" s="57"/>
      <c r="AQ100" s="57"/>
      <c r="AR100" s="57"/>
      <c r="AS100" s="57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  <c r="BI100" s="19"/>
      <c r="BJ100" s="19"/>
    </row>
    <row r="101" spans="21:62" s="1" customFormat="1" ht="12.75" customHeight="1">
      <c r="U101" s="19"/>
      <c r="V101" s="19"/>
      <c r="W101" s="19"/>
      <c r="X101" s="19"/>
      <c r="Y101" s="19"/>
      <c r="Z101" s="19"/>
      <c r="AA101" s="19"/>
      <c r="AB101" s="19"/>
      <c r="AC101" s="19"/>
      <c r="AD101" s="57"/>
      <c r="AE101" s="57"/>
      <c r="AF101" s="57"/>
      <c r="AG101" s="57"/>
      <c r="AH101" s="57"/>
      <c r="AI101" s="57"/>
      <c r="AJ101" s="57"/>
      <c r="AK101" s="57"/>
      <c r="AL101" s="57"/>
      <c r="AM101" s="57"/>
      <c r="AN101" s="57"/>
      <c r="AO101" s="57"/>
      <c r="AP101" s="57"/>
      <c r="AQ101" s="57"/>
      <c r="AR101" s="57"/>
      <c r="AS101" s="57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  <c r="BF101" s="19"/>
      <c r="BG101" s="19"/>
      <c r="BH101" s="19"/>
      <c r="BI101" s="19"/>
      <c r="BJ101" s="19"/>
    </row>
    <row r="102" spans="21:62" s="1" customFormat="1" ht="12.75" customHeight="1">
      <c r="U102" s="19"/>
      <c r="V102" s="19"/>
      <c r="W102" s="19"/>
      <c r="X102" s="19"/>
      <c r="Y102" s="19"/>
      <c r="Z102" s="19"/>
      <c r="AA102" s="19"/>
      <c r="AB102" s="19"/>
      <c r="AC102" s="19"/>
      <c r="AD102" s="57"/>
      <c r="AE102" s="57"/>
      <c r="AF102" s="57"/>
      <c r="AG102" s="57"/>
      <c r="AH102" s="57"/>
      <c r="AI102" s="57"/>
      <c r="AJ102" s="57"/>
      <c r="AK102" s="57"/>
      <c r="AL102" s="57"/>
      <c r="AM102" s="57"/>
      <c r="AN102" s="57"/>
      <c r="AO102" s="57"/>
      <c r="AP102" s="57"/>
      <c r="AQ102" s="57"/>
      <c r="AR102" s="57"/>
      <c r="AS102" s="57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  <c r="BI102" s="19"/>
      <c r="BJ102" s="19"/>
    </row>
    <row r="103" spans="21:62" s="1" customFormat="1" ht="12.75" customHeight="1">
      <c r="U103" s="19"/>
      <c r="V103" s="19"/>
      <c r="W103" s="19"/>
      <c r="X103" s="19"/>
      <c r="Y103" s="19"/>
      <c r="Z103" s="19"/>
      <c r="AA103" s="19"/>
      <c r="AB103" s="19"/>
      <c r="AC103" s="19"/>
      <c r="AD103" s="57"/>
      <c r="AE103" s="57"/>
      <c r="AF103" s="57"/>
      <c r="AG103" s="57"/>
      <c r="AH103" s="57"/>
      <c r="AI103" s="57"/>
      <c r="AJ103" s="57"/>
      <c r="AK103" s="57"/>
      <c r="AL103" s="57"/>
      <c r="AM103" s="57"/>
      <c r="AN103" s="57"/>
      <c r="AO103" s="57"/>
      <c r="AP103" s="57"/>
      <c r="AQ103" s="57"/>
      <c r="AR103" s="57"/>
      <c r="AS103" s="57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  <c r="BE103" s="19"/>
      <c r="BF103" s="19"/>
      <c r="BG103" s="19"/>
      <c r="BH103" s="19"/>
      <c r="BI103" s="19"/>
      <c r="BJ103" s="19"/>
    </row>
    <row r="104" spans="21:62" s="1" customFormat="1" ht="12.75" customHeight="1">
      <c r="U104" s="19"/>
      <c r="V104" s="19"/>
      <c r="W104" s="19"/>
      <c r="X104" s="19"/>
      <c r="Y104" s="19"/>
      <c r="Z104" s="19"/>
      <c r="AA104" s="19"/>
      <c r="AB104" s="19"/>
      <c r="AC104" s="19"/>
      <c r="AD104" s="57"/>
      <c r="AE104" s="57"/>
      <c r="AF104" s="57"/>
      <c r="AG104" s="57"/>
      <c r="AH104" s="57"/>
      <c r="AI104" s="57"/>
      <c r="AJ104" s="57"/>
      <c r="AK104" s="57"/>
      <c r="AL104" s="57"/>
      <c r="AM104" s="57"/>
      <c r="AN104" s="57"/>
      <c r="AO104" s="57"/>
      <c r="AP104" s="57"/>
      <c r="AQ104" s="57"/>
      <c r="AR104" s="57"/>
      <c r="AS104" s="57"/>
      <c r="AT104" s="19"/>
      <c r="AU104" s="19"/>
      <c r="AV104" s="19"/>
      <c r="AW104" s="19"/>
      <c r="AX104" s="19"/>
      <c r="AY104" s="19"/>
      <c r="AZ104" s="19"/>
      <c r="BA104" s="19"/>
      <c r="BB104" s="19"/>
      <c r="BC104" s="19"/>
      <c r="BD104" s="19"/>
      <c r="BE104" s="19"/>
      <c r="BF104" s="19"/>
      <c r="BG104" s="19"/>
      <c r="BH104" s="19"/>
      <c r="BI104" s="19"/>
      <c r="BJ104" s="19"/>
    </row>
    <row r="105" spans="21:62" s="1" customFormat="1" ht="12.75" customHeight="1">
      <c r="U105" s="19"/>
      <c r="V105" s="19"/>
      <c r="W105" s="19"/>
      <c r="X105" s="19"/>
      <c r="Y105" s="19"/>
      <c r="Z105" s="19"/>
      <c r="AA105" s="19"/>
      <c r="AB105" s="19"/>
      <c r="AC105" s="19"/>
      <c r="AD105" s="57"/>
      <c r="AE105" s="57"/>
      <c r="AF105" s="57"/>
      <c r="AG105" s="57"/>
      <c r="AH105" s="57"/>
      <c r="AI105" s="57"/>
      <c r="AJ105" s="57"/>
      <c r="AK105" s="57"/>
      <c r="AL105" s="57"/>
      <c r="AM105" s="57"/>
      <c r="AN105" s="57"/>
      <c r="AO105" s="57"/>
      <c r="AP105" s="57"/>
      <c r="AQ105" s="57"/>
      <c r="AR105" s="57"/>
      <c r="AS105" s="57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  <c r="BF105" s="19"/>
      <c r="BG105" s="19"/>
      <c r="BH105" s="19"/>
      <c r="BI105" s="19"/>
      <c r="BJ105" s="19"/>
    </row>
    <row r="106" spans="21:62" s="1" customFormat="1" ht="12.75" customHeight="1">
      <c r="U106" s="19"/>
      <c r="V106" s="19"/>
      <c r="W106" s="19"/>
      <c r="X106" s="19"/>
      <c r="Y106" s="19"/>
      <c r="Z106" s="19"/>
      <c r="AA106" s="19"/>
      <c r="AB106" s="19"/>
      <c r="AC106" s="19"/>
      <c r="AD106" s="57"/>
      <c r="AE106" s="57"/>
      <c r="AF106" s="57"/>
      <c r="AG106" s="57"/>
      <c r="AH106" s="57"/>
      <c r="AI106" s="57"/>
      <c r="AJ106" s="57"/>
      <c r="AK106" s="57"/>
      <c r="AL106" s="57"/>
      <c r="AM106" s="57"/>
      <c r="AN106" s="57"/>
      <c r="AO106" s="57"/>
      <c r="AP106" s="57"/>
      <c r="AQ106" s="57"/>
      <c r="AR106" s="57"/>
      <c r="AS106" s="57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9"/>
      <c r="BE106" s="19"/>
      <c r="BF106" s="19"/>
      <c r="BG106" s="19"/>
      <c r="BH106" s="19"/>
      <c r="BI106" s="19"/>
      <c r="BJ106" s="19"/>
    </row>
    <row r="107" spans="21:62" s="1" customFormat="1" ht="12.75" customHeight="1">
      <c r="U107" s="19"/>
      <c r="V107" s="19"/>
      <c r="W107" s="19"/>
      <c r="X107" s="19"/>
      <c r="Y107" s="19"/>
      <c r="Z107" s="19"/>
      <c r="AA107" s="19"/>
      <c r="AB107" s="19"/>
      <c r="AC107" s="19"/>
      <c r="AD107" s="57"/>
      <c r="AE107" s="57"/>
      <c r="AF107" s="57"/>
      <c r="AG107" s="57"/>
      <c r="AH107" s="57"/>
      <c r="AI107" s="57"/>
      <c r="AJ107" s="57"/>
      <c r="AK107" s="57"/>
      <c r="AL107" s="57"/>
      <c r="AM107" s="57"/>
      <c r="AN107" s="57"/>
      <c r="AO107" s="57"/>
      <c r="AP107" s="57"/>
      <c r="AQ107" s="57"/>
      <c r="AR107" s="57"/>
      <c r="AS107" s="57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  <c r="BF107" s="19"/>
      <c r="BG107" s="19"/>
      <c r="BH107" s="19"/>
      <c r="BI107" s="19"/>
      <c r="BJ107" s="19"/>
    </row>
    <row r="108" spans="21:62" s="1" customFormat="1" ht="12.75" customHeight="1">
      <c r="U108" s="19"/>
      <c r="V108" s="19"/>
      <c r="W108" s="19"/>
      <c r="X108" s="19"/>
      <c r="Y108" s="19"/>
      <c r="Z108" s="19"/>
      <c r="AA108" s="19"/>
      <c r="AB108" s="19"/>
      <c r="AC108" s="19"/>
      <c r="AD108" s="57"/>
      <c r="AE108" s="57"/>
      <c r="AF108" s="57"/>
      <c r="AG108" s="57"/>
      <c r="AH108" s="57"/>
      <c r="AI108" s="57"/>
      <c r="AJ108" s="57"/>
      <c r="AK108" s="57"/>
      <c r="AL108" s="57"/>
      <c r="AM108" s="57"/>
      <c r="AN108" s="57"/>
      <c r="AO108" s="57"/>
      <c r="AP108" s="57"/>
      <c r="AQ108" s="57"/>
      <c r="AR108" s="57"/>
      <c r="AS108" s="57"/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  <c r="BD108" s="19"/>
      <c r="BE108" s="19"/>
      <c r="BF108" s="19"/>
      <c r="BG108" s="19"/>
      <c r="BH108" s="19"/>
      <c r="BI108" s="19"/>
      <c r="BJ108" s="19"/>
    </row>
    <row r="109" spans="21:62" s="1" customFormat="1" ht="12.75" customHeight="1">
      <c r="U109" s="19"/>
      <c r="V109" s="19"/>
      <c r="W109" s="19"/>
      <c r="X109" s="19"/>
      <c r="Y109" s="19"/>
      <c r="Z109" s="19"/>
      <c r="AA109" s="19"/>
      <c r="AB109" s="19"/>
      <c r="AC109" s="19"/>
      <c r="AD109" s="57"/>
      <c r="AE109" s="57"/>
      <c r="AF109" s="57"/>
      <c r="AG109" s="57"/>
      <c r="AH109" s="57"/>
      <c r="AI109" s="57"/>
      <c r="AJ109" s="57"/>
      <c r="AK109" s="57"/>
      <c r="AL109" s="57"/>
      <c r="AM109" s="57"/>
      <c r="AN109" s="57"/>
      <c r="AO109" s="57"/>
      <c r="AP109" s="57"/>
      <c r="AQ109" s="57"/>
      <c r="AR109" s="57"/>
      <c r="AS109" s="57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  <c r="BD109" s="19"/>
      <c r="BE109" s="19"/>
      <c r="BF109" s="19"/>
      <c r="BG109" s="19"/>
      <c r="BH109" s="19"/>
      <c r="BI109" s="19"/>
      <c r="BJ109" s="19"/>
    </row>
    <row r="110" spans="21:62" s="1" customFormat="1" ht="12.75" customHeight="1">
      <c r="U110" s="19"/>
      <c r="V110" s="19"/>
      <c r="W110" s="19"/>
      <c r="X110" s="19"/>
      <c r="Y110" s="19"/>
      <c r="Z110" s="19"/>
      <c r="AA110" s="19"/>
      <c r="AB110" s="19"/>
      <c r="AC110" s="19"/>
      <c r="AD110" s="57"/>
      <c r="AE110" s="57"/>
      <c r="AF110" s="57"/>
      <c r="AG110" s="57"/>
      <c r="AH110" s="57"/>
      <c r="AI110" s="57"/>
      <c r="AJ110" s="57"/>
      <c r="AK110" s="57"/>
      <c r="AL110" s="57"/>
      <c r="AM110" s="57"/>
      <c r="AN110" s="57"/>
      <c r="AO110" s="57"/>
      <c r="AP110" s="57"/>
      <c r="AQ110" s="57"/>
      <c r="AR110" s="57"/>
      <c r="AS110" s="57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  <c r="BD110" s="19"/>
      <c r="BE110" s="19"/>
      <c r="BF110" s="19"/>
      <c r="BG110" s="19"/>
      <c r="BH110" s="19"/>
      <c r="BI110" s="19"/>
      <c r="BJ110" s="19"/>
    </row>
    <row r="111" spans="21:62" s="1" customFormat="1" ht="12.75" customHeight="1">
      <c r="U111" s="19"/>
      <c r="V111" s="19"/>
      <c r="W111" s="19"/>
      <c r="X111" s="19"/>
      <c r="Y111" s="19"/>
      <c r="Z111" s="19"/>
      <c r="AA111" s="19"/>
      <c r="AB111" s="19"/>
      <c r="AC111" s="19"/>
      <c r="AD111" s="57"/>
      <c r="AE111" s="57"/>
      <c r="AF111" s="57"/>
      <c r="AG111" s="57"/>
      <c r="AH111" s="57"/>
      <c r="AI111" s="57"/>
      <c r="AJ111" s="57"/>
      <c r="AK111" s="57"/>
      <c r="AL111" s="57"/>
      <c r="AM111" s="57"/>
      <c r="AN111" s="57"/>
      <c r="AO111" s="57"/>
      <c r="AP111" s="57"/>
      <c r="AQ111" s="57"/>
      <c r="AR111" s="57"/>
      <c r="AS111" s="57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  <c r="BF111" s="19"/>
      <c r="BG111" s="19"/>
      <c r="BH111" s="19"/>
      <c r="BI111" s="19"/>
      <c r="BJ111" s="19"/>
    </row>
    <row r="112" spans="21:62" s="1" customFormat="1" ht="12.75" customHeight="1">
      <c r="U112" s="19"/>
      <c r="V112" s="19"/>
      <c r="W112" s="19"/>
      <c r="X112" s="19"/>
      <c r="Y112" s="19"/>
      <c r="Z112" s="19"/>
      <c r="AA112" s="19"/>
      <c r="AB112" s="19"/>
      <c r="AC112" s="19"/>
      <c r="AD112" s="57"/>
      <c r="AE112" s="57"/>
      <c r="AF112" s="57"/>
      <c r="AG112" s="57"/>
      <c r="AH112" s="57"/>
      <c r="AI112" s="57"/>
      <c r="AJ112" s="57"/>
      <c r="AK112" s="57"/>
      <c r="AL112" s="57"/>
      <c r="AM112" s="57"/>
      <c r="AN112" s="57"/>
      <c r="AO112" s="57"/>
      <c r="AP112" s="57"/>
      <c r="AQ112" s="57"/>
      <c r="AR112" s="57"/>
      <c r="AS112" s="57"/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  <c r="BD112" s="19"/>
      <c r="BE112" s="19"/>
      <c r="BF112" s="19"/>
      <c r="BG112" s="19"/>
      <c r="BH112" s="19"/>
      <c r="BI112" s="19"/>
      <c r="BJ112" s="19"/>
    </row>
    <row r="113" spans="21:62" s="1" customFormat="1" ht="12.75" customHeight="1">
      <c r="U113" s="19"/>
      <c r="V113" s="19"/>
      <c r="W113" s="19"/>
      <c r="X113" s="19"/>
      <c r="Y113" s="19"/>
      <c r="Z113" s="19"/>
      <c r="AA113" s="19"/>
      <c r="AB113" s="19"/>
      <c r="AC113" s="19"/>
      <c r="AD113" s="57"/>
      <c r="AE113" s="57"/>
      <c r="AF113" s="57"/>
      <c r="AG113" s="57"/>
      <c r="AH113" s="57"/>
      <c r="AI113" s="57"/>
      <c r="AJ113" s="57"/>
      <c r="AK113" s="57"/>
      <c r="AL113" s="57"/>
      <c r="AM113" s="57"/>
      <c r="AN113" s="57"/>
      <c r="AO113" s="57"/>
      <c r="AP113" s="57"/>
      <c r="AQ113" s="57"/>
      <c r="AR113" s="57"/>
      <c r="AS113" s="57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  <c r="BD113" s="19"/>
      <c r="BE113" s="19"/>
      <c r="BF113" s="19"/>
      <c r="BG113" s="19"/>
      <c r="BH113" s="19"/>
      <c r="BI113" s="19"/>
      <c r="BJ113" s="19"/>
    </row>
    <row r="114" spans="21:62" s="1" customFormat="1" ht="12.75" customHeight="1">
      <c r="U114" s="19"/>
      <c r="V114" s="19"/>
      <c r="W114" s="19"/>
      <c r="X114" s="19"/>
      <c r="Y114" s="19"/>
      <c r="Z114" s="19"/>
      <c r="AA114" s="19"/>
      <c r="AB114" s="19"/>
      <c r="AC114" s="19"/>
      <c r="AD114" s="57"/>
      <c r="AE114" s="57"/>
      <c r="AF114" s="57"/>
      <c r="AG114" s="57"/>
      <c r="AH114" s="57"/>
      <c r="AI114" s="57"/>
      <c r="AJ114" s="57"/>
      <c r="AK114" s="57"/>
      <c r="AL114" s="57"/>
      <c r="AM114" s="57"/>
      <c r="AN114" s="57"/>
      <c r="AO114" s="57"/>
      <c r="AP114" s="57"/>
      <c r="AQ114" s="57"/>
      <c r="AR114" s="57"/>
      <c r="AS114" s="57"/>
      <c r="AT114" s="19"/>
      <c r="AU114" s="19"/>
      <c r="AV114" s="19"/>
      <c r="AW114" s="19"/>
      <c r="AX114" s="19"/>
      <c r="AY114" s="19"/>
      <c r="AZ114" s="19"/>
      <c r="BA114" s="19"/>
      <c r="BB114" s="19"/>
      <c r="BC114" s="19"/>
      <c r="BD114" s="19"/>
      <c r="BE114" s="19"/>
      <c r="BF114" s="19"/>
      <c r="BG114" s="19"/>
      <c r="BH114" s="19"/>
      <c r="BI114" s="19"/>
      <c r="BJ114" s="19"/>
    </row>
    <row r="115" spans="21:62" s="1" customFormat="1" ht="12.75" customHeight="1">
      <c r="U115" s="19"/>
      <c r="V115" s="19"/>
      <c r="W115" s="19"/>
      <c r="X115" s="19"/>
      <c r="Y115" s="19"/>
      <c r="Z115" s="19"/>
      <c r="AA115" s="19"/>
      <c r="AB115" s="19"/>
      <c r="AC115" s="19"/>
      <c r="AD115" s="57"/>
      <c r="AE115" s="57"/>
      <c r="AF115" s="57"/>
      <c r="AG115" s="57"/>
      <c r="AH115" s="57"/>
      <c r="AI115" s="57"/>
      <c r="AJ115" s="57"/>
      <c r="AK115" s="57"/>
      <c r="AL115" s="57"/>
      <c r="AM115" s="57"/>
      <c r="AN115" s="57"/>
      <c r="AO115" s="57"/>
      <c r="AP115" s="57"/>
      <c r="AQ115" s="57"/>
      <c r="AR115" s="57"/>
      <c r="AS115" s="57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  <c r="BD115" s="19"/>
      <c r="BE115" s="19"/>
      <c r="BF115" s="19"/>
      <c r="BG115" s="19"/>
      <c r="BH115" s="19"/>
      <c r="BI115" s="19"/>
      <c r="BJ115" s="19"/>
    </row>
    <row r="116" spans="21:62" s="1" customFormat="1" ht="12.75" customHeight="1">
      <c r="U116" s="19"/>
      <c r="V116" s="19"/>
      <c r="W116" s="19"/>
      <c r="X116" s="19"/>
      <c r="Y116" s="19"/>
      <c r="Z116" s="19"/>
      <c r="AA116" s="19"/>
      <c r="AB116" s="19"/>
      <c r="AC116" s="19"/>
      <c r="AD116" s="57"/>
      <c r="AE116" s="57"/>
      <c r="AF116" s="57"/>
      <c r="AG116" s="57"/>
      <c r="AH116" s="57"/>
      <c r="AI116" s="57"/>
      <c r="AJ116" s="57"/>
      <c r="AK116" s="57"/>
      <c r="AL116" s="57"/>
      <c r="AM116" s="57"/>
      <c r="AN116" s="57"/>
      <c r="AO116" s="57"/>
      <c r="AP116" s="57"/>
      <c r="AQ116" s="57"/>
      <c r="AR116" s="57"/>
      <c r="AS116" s="57"/>
      <c r="AT116" s="19"/>
      <c r="AU116" s="19"/>
      <c r="AV116" s="19"/>
      <c r="AW116" s="19"/>
      <c r="AX116" s="19"/>
      <c r="AY116" s="19"/>
      <c r="AZ116" s="19"/>
      <c r="BA116" s="19"/>
      <c r="BB116" s="19"/>
      <c r="BC116" s="19"/>
      <c r="BD116" s="19"/>
      <c r="BE116" s="19"/>
      <c r="BF116" s="19"/>
      <c r="BG116" s="19"/>
      <c r="BH116" s="19"/>
      <c r="BI116" s="19"/>
      <c r="BJ116" s="19"/>
    </row>
    <row r="117" spans="21:62" s="1" customFormat="1" ht="12.75" customHeight="1">
      <c r="U117" s="19"/>
      <c r="V117" s="19"/>
      <c r="W117" s="19"/>
      <c r="X117" s="19"/>
      <c r="Y117" s="19"/>
      <c r="Z117" s="19"/>
      <c r="AA117" s="19"/>
      <c r="AB117" s="19"/>
      <c r="AC117" s="19"/>
      <c r="AD117" s="57"/>
      <c r="AE117" s="57"/>
      <c r="AF117" s="57"/>
      <c r="AG117" s="57"/>
      <c r="AH117" s="57"/>
      <c r="AI117" s="57"/>
      <c r="AJ117" s="57"/>
      <c r="AK117" s="57"/>
      <c r="AL117" s="57"/>
      <c r="AM117" s="57"/>
      <c r="AN117" s="57"/>
      <c r="AO117" s="57"/>
      <c r="AP117" s="57"/>
      <c r="AQ117" s="57"/>
      <c r="AR117" s="57"/>
      <c r="AS117" s="57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  <c r="BD117" s="19"/>
      <c r="BE117" s="19"/>
      <c r="BF117" s="19"/>
      <c r="BG117" s="19"/>
      <c r="BH117" s="19"/>
      <c r="BI117" s="19"/>
      <c r="BJ117" s="19"/>
    </row>
    <row r="118" spans="21:62" s="1" customFormat="1" ht="12.75" customHeight="1">
      <c r="U118" s="19"/>
      <c r="V118" s="19"/>
      <c r="W118" s="19"/>
      <c r="X118" s="19"/>
      <c r="Y118" s="19"/>
      <c r="Z118" s="19"/>
      <c r="AA118" s="19"/>
      <c r="AB118" s="19"/>
      <c r="AC118" s="19"/>
      <c r="AD118" s="57"/>
      <c r="AE118" s="57"/>
      <c r="AF118" s="57"/>
      <c r="AG118" s="57"/>
      <c r="AH118" s="57"/>
      <c r="AI118" s="57"/>
      <c r="AJ118" s="57"/>
      <c r="AK118" s="57"/>
      <c r="AL118" s="57"/>
      <c r="AM118" s="57"/>
      <c r="AN118" s="57"/>
      <c r="AO118" s="57"/>
      <c r="AP118" s="57"/>
      <c r="AQ118" s="57"/>
      <c r="AR118" s="57"/>
      <c r="AS118" s="57"/>
      <c r="AT118" s="19"/>
      <c r="AU118" s="19"/>
      <c r="AV118" s="19"/>
      <c r="AW118" s="19"/>
      <c r="AX118" s="19"/>
      <c r="AY118" s="19"/>
      <c r="AZ118" s="19"/>
      <c r="BA118" s="19"/>
      <c r="BB118" s="19"/>
      <c r="BC118" s="19"/>
      <c r="BD118" s="19"/>
      <c r="BE118" s="19"/>
      <c r="BF118" s="19"/>
      <c r="BG118" s="19"/>
      <c r="BH118" s="19"/>
      <c r="BI118" s="19"/>
      <c r="BJ118" s="19"/>
    </row>
    <row r="119" spans="21:62" s="1" customFormat="1" ht="12.75" customHeight="1">
      <c r="U119" s="19"/>
      <c r="V119" s="19"/>
      <c r="W119" s="19"/>
      <c r="X119" s="19"/>
      <c r="Y119" s="19"/>
      <c r="Z119" s="19"/>
      <c r="AA119" s="19"/>
      <c r="AB119" s="19"/>
      <c r="AC119" s="19"/>
      <c r="AD119" s="57"/>
      <c r="AE119" s="57"/>
      <c r="AF119" s="57"/>
      <c r="AG119" s="57"/>
      <c r="AH119" s="57"/>
      <c r="AI119" s="57"/>
      <c r="AJ119" s="57"/>
      <c r="AK119" s="57"/>
      <c r="AL119" s="57"/>
      <c r="AM119" s="57"/>
      <c r="AN119" s="57"/>
      <c r="AO119" s="57"/>
      <c r="AP119" s="57"/>
      <c r="AQ119" s="57"/>
      <c r="AR119" s="57"/>
      <c r="AS119" s="57"/>
      <c r="AT119" s="19"/>
      <c r="AU119" s="19"/>
      <c r="AV119" s="19"/>
      <c r="AW119" s="19"/>
      <c r="AX119" s="19"/>
      <c r="AY119" s="19"/>
      <c r="AZ119" s="19"/>
      <c r="BA119" s="19"/>
      <c r="BB119" s="19"/>
      <c r="BC119" s="19"/>
      <c r="BD119" s="19"/>
      <c r="BE119" s="19"/>
      <c r="BF119" s="19"/>
      <c r="BG119" s="19"/>
      <c r="BH119" s="19"/>
      <c r="BI119" s="19"/>
      <c r="BJ119" s="19"/>
    </row>
    <row r="120" spans="21:62" s="1" customFormat="1" ht="12.75" customHeight="1">
      <c r="U120" s="19"/>
      <c r="V120" s="19"/>
      <c r="W120" s="19"/>
      <c r="X120" s="19"/>
      <c r="Y120" s="19"/>
      <c r="Z120" s="19"/>
      <c r="AA120" s="19"/>
      <c r="AB120" s="19"/>
      <c r="AC120" s="19"/>
      <c r="AD120" s="57"/>
      <c r="AE120" s="57"/>
      <c r="AF120" s="57"/>
      <c r="AG120" s="57"/>
      <c r="AH120" s="57"/>
      <c r="AI120" s="57"/>
      <c r="AJ120" s="57"/>
      <c r="AK120" s="57"/>
      <c r="AL120" s="57"/>
      <c r="AM120" s="57"/>
      <c r="AN120" s="57"/>
      <c r="AO120" s="57"/>
      <c r="AP120" s="57"/>
      <c r="AQ120" s="57"/>
      <c r="AR120" s="57"/>
      <c r="AS120" s="57"/>
      <c r="AT120" s="19"/>
      <c r="AU120" s="19"/>
      <c r="AV120" s="19"/>
      <c r="AW120" s="19"/>
      <c r="AX120" s="19"/>
      <c r="AY120" s="19"/>
      <c r="AZ120" s="19"/>
      <c r="BA120" s="19"/>
      <c r="BB120" s="19"/>
      <c r="BC120" s="19"/>
      <c r="BD120" s="19"/>
      <c r="BE120" s="19"/>
      <c r="BF120" s="19"/>
      <c r="BG120" s="19"/>
      <c r="BH120" s="19"/>
      <c r="BI120" s="19"/>
      <c r="BJ120" s="19"/>
    </row>
    <row r="121" spans="21:62" s="1" customFormat="1" ht="12.75" customHeight="1">
      <c r="U121" s="19"/>
      <c r="V121" s="19"/>
      <c r="W121" s="19"/>
      <c r="X121" s="19"/>
      <c r="Y121" s="19"/>
      <c r="Z121" s="19"/>
      <c r="AA121" s="19"/>
      <c r="AB121" s="19"/>
      <c r="AC121" s="19"/>
      <c r="AD121" s="57"/>
      <c r="AE121" s="57"/>
      <c r="AF121" s="57"/>
      <c r="AG121" s="57"/>
      <c r="AH121" s="57"/>
      <c r="AI121" s="57"/>
      <c r="AJ121" s="57"/>
      <c r="AK121" s="57"/>
      <c r="AL121" s="57"/>
      <c r="AM121" s="57"/>
      <c r="AN121" s="57"/>
      <c r="AO121" s="57"/>
      <c r="AP121" s="57"/>
      <c r="AQ121" s="57"/>
      <c r="AR121" s="57"/>
      <c r="AS121" s="57"/>
      <c r="AT121" s="19"/>
      <c r="AU121" s="19"/>
      <c r="AV121" s="19"/>
      <c r="AW121" s="19"/>
      <c r="AX121" s="19"/>
      <c r="AY121" s="19"/>
      <c r="AZ121" s="19"/>
      <c r="BA121" s="19"/>
      <c r="BB121" s="19"/>
      <c r="BC121" s="19"/>
      <c r="BD121" s="19"/>
      <c r="BE121" s="19"/>
      <c r="BF121" s="19"/>
      <c r="BG121" s="19"/>
      <c r="BH121" s="19"/>
      <c r="BI121" s="19"/>
      <c r="BJ121" s="19"/>
    </row>
    <row r="122" spans="21:62" s="1" customFormat="1" ht="12.75" customHeight="1">
      <c r="U122" s="19"/>
      <c r="V122" s="19"/>
      <c r="W122" s="19"/>
      <c r="X122" s="19"/>
      <c r="Y122" s="19"/>
      <c r="Z122" s="19"/>
      <c r="AA122" s="19"/>
      <c r="AB122" s="19"/>
      <c r="AC122" s="19"/>
      <c r="AD122" s="57"/>
      <c r="AE122" s="57"/>
      <c r="AF122" s="57"/>
      <c r="AG122" s="57"/>
      <c r="AH122" s="57"/>
      <c r="AI122" s="57"/>
      <c r="AJ122" s="57"/>
      <c r="AK122" s="57"/>
      <c r="AL122" s="57"/>
      <c r="AM122" s="57"/>
      <c r="AN122" s="57"/>
      <c r="AO122" s="57"/>
      <c r="AP122" s="57"/>
      <c r="AQ122" s="57"/>
      <c r="AR122" s="57"/>
      <c r="AS122" s="57"/>
      <c r="AT122" s="19"/>
      <c r="AU122" s="19"/>
      <c r="AV122" s="19"/>
      <c r="AW122" s="19"/>
      <c r="AX122" s="19"/>
      <c r="AY122" s="19"/>
      <c r="AZ122" s="19"/>
      <c r="BA122" s="19"/>
      <c r="BB122" s="19"/>
      <c r="BC122" s="19"/>
      <c r="BD122" s="19"/>
      <c r="BE122" s="19"/>
      <c r="BF122" s="19"/>
      <c r="BG122" s="19"/>
      <c r="BH122" s="19"/>
      <c r="BI122" s="19"/>
      <c r="BJ122" s="19"/>
    </row>
    <row r="123" spans="21:62" s="1" customFormat="1" ht="12.75" customHeight="1">
      <c r="U123" s="19"/>
      <c r="V123" s="19"/>
      <c r="W123" s="19"/>
      <c r="X123" s="19"/>
      <c r="Y123" s="19"/>
      <c r="Z123" s="19"/>
      <c r="AA123" s="19"/>
      <c r="AB123" s="19"/>
      <c r="AC123" s="19"/>
      <c r="AD123" s="57"/>
      <c r="AE123" s="57"/>
      <c r="AF123" s="57"/>
      <c r="AG123" s="57"/>
      <c r="AH123" s="57"/>
      <c r="AI123" s="57"/>
      <c r="AJ123" s="57"/>
      <c r="AK123" s="57"/>
      <c r="AL123" s="57"/>
      <c r="AM123" s="57"/>
      <c r="AN123" s="57"/>
      <c r="AO123" s="57"/>
      <c r="AP123" s="57"/>
      <c r="AQ123" s="57"/>
      <c r="AR123" s="57"/>
      <c r="AS123" s="57"/>
      <c r="AT123" s="19"/>
      <c r="AU123" s="19"/>
      <c r="AV123" s="19"/>
      <c r="AW123" s="19"/>
      <c r="AX123" s="19"/>
      <c r="AY123" s="19"/>
      <c r="AZ123" s="19"/>
      <c r="BA123" s="19"/>
      <c r="BB123" s="19"/>
      <c r="BC123" s="19"/>
      <c r="BD123" s="19"/>
      <c r="BE123" s="19"/>
      <c r="BF123" s="19"/>
      <c r="BG123" s="19"/>
      <c r="BH123" s="19"/>
      <c r="BI123" s="19"/>
      <c r="BJ123" s="19"/>
    </row>
    <row r="124" spans="21:62" s="1" customFormat="1" ht="12.75" customHeight="1">
      <c r="U124" s="19"/>
      <c r="V124" s="19"/>
      <c r="W124" s="19"/>
      <c r="X124" s="19"/>
      <c r="Y124" s="19"/>
      <c r="Z124" s="19"/>
      <c r="AA124" s="19"/>
      <c r="AB124" s="19"/>
      <c r="AC124" s="19"/>
      <c r="AD124" s="57"/>
      <c r="AE124" s="57"/>
      <c r="AF124" s="57"/>
      <c r="AG124" s="57"/>
      <c r="AH124" s="57"/>
      <c r="AI124" s="57"/>
      <c r="AJ124" s="57"/>
      <c r="AK124" s="57"/>
      <c r="AL124" s="57"/>
      <c r="AM124" s="57"/>
      <c r="AN124" s="57"/>
      <c r="AO124" s="57"/>
      <c r="AP124" s="57"/>
      <c r="AQ124" s="57"/>
      <c r="AR124" s="57"/>
      <c r="AS124" s="57"/>
      <c r="AT124" s="19"/>
      <c r="AU124" s="19"/>
      <c r="AV124" s="19"/>
      <c r="AW124" s="19"/>
      <c r="AX124" s="19"/>
      <c r="AY124" s="19"/>
      <c r="AZ124" s="19"/>
      <c r="BA124" s="19"/>
      <c r="BB124" s="19"/>
      <c r="BC124" s="19"/>
      <c r="BD124" s="19"/>
      <c r="BE124" s="19"/>
      <c r="BF124" s="19"/>
      <c r="BG124" s="19"/>
      <c r="BH124" s="19"/>
      <c r="BI124" s="19"/>
      <c r="BJ124" s="19"/>
    </row>
    <row r="125" spans="21:62" s="1" customFormat="1" ht="12.75" customHeight="1">
      <c r="U125" s="19"/>
      <c r="V125" s="19"/>
      <c r="W125" s="19"/>
      <c r="X125" s="19"/>
      <c r="Y125" s="19"/>
      <c r="Z125" s="19"/>
      <c r="AA125" s="19"/>
      <c r="AB125" s="19"/>
      <c r="AC125" s="19"/>
      <c r="AD125" s="57"/>
      <c r="AE125" s="57"/>
      <c r="AF125" s="57"/>
      <c r="AG125" s="57"/>
      <c r="AH125" s="57"/>
      <c r="AI125" s="57"/>
      <c r="AJ125" s="57"/>
      <c r="AK125" s="57"/>
      <c r="AL125" s="57"/>
      <c r="AM125" s="57"/>
      <c r="AN125" s="57"/>
      <c r="AO125" s="57"/>
      <c r="AP125" s="57"/>
      <c r="AQ125" s="57"/>
      <c r="AR125" s="57"/>
      <c r="AS125" s="57"/>
      <c r="AT125" s="19"/>
      <c r="AU125" s="19"/>
      <c r="AV125" s="19"/>
      <c r="AW125" s="19"/>
      <c r="AX125" s="19"/>
      <c r="AY125" s="19"/>
      <c r="AZ125" s="19"/>
      <c r="BA125" s="19"/>
      <c r="BB125" s="19"/>
      <c r="BC125" s="19"/>
      <c r="BD125" s="19"/>
      <c r="BE125" s="19"/>
      <c r="BF125" s="19"/>
      <c r="BG125" s="19"/>
      <c r="BH125" s="19"/>
      <c r="BI125" s="19"/>
      <c r="BJ125" s="19"/>
    </row>
    <row r="126" spans="21:62" s="1" customFormat="1" ht="12.75" customHeight="1">
      <c r="U126" s="19"/>
      <c r="V126" s="19"/>
      <c r="W126" s="19"/>
      <c r="X126" s="19"/>
      <c r="Y126" s="19"/>
      <c r="Z126" s="19"/>
      <c r="AA126" s="19"/>
      <c r="AB126" s="19"/>
      <c r="AC126" s="19"/>
      <c r="AD126" s="57"/>
      <c r="AE126" s="57"/>
      <c r="AF126" s="57"/>
      <c r="AG126" s="57"/>
      <c r="AH126" s="57"/>
      <c r="AI126" s="57"/>
      <c r="AJ126" s="57"/>
      <c r="AK126" s="57"/>
      <c r="AL126" s="57"/>
      <c r="AM126" s="57"/>
      <c r="AN126" s="57"/>
      <c r="AO126" s="57"/>
      <c r="AP126" s="57"/>
      <c r="AQ126" s="57"/>
      <c r="AR126" s="57"/>
      <c r="AS126" s="57"/>
      <c r="AT126" s="19"/>
      <c r="AU126" s="19"/>
      <c r="AV126" s="19"/>
      <c r="AW126" s="19"/>
      <c r="AX126" s="19"/>
      <c r="AY126" s="19"/>
      <c r="AZ126" s="19"/>
      <c r="BA126" s="19"/>
      <c r="BB126" s="19"/>
      <c r="BC126" s="19"/>
      <c r="BD126" s="19"/>
      <c r="BE126" s="19"/>
      <c r="BF126" s="19"/>
      <c r="BG126" s="19"/>
      <c r="BH126" s="19"/>
      <c r="BI126" s="19"/>
      <c r="BJ126" s="19"/>
    </row>
    <row r="127" spans="21:62" s="1" customFormat="1" ht="12.75" customHeight="1">
      <c r="U127" s="19"/>
      <c r="V127" s="19"/>
      <c r="W127" s="19"/>
      <c r="X127" s="19"/>
      <c r="Y127" s="19"/>
      <c r="Z127" s="19"/>
      <c r="AA127" s="19"/>
      <c r="AB127" s="19"/>
      <c r="AC127" s="19"/>
      <c r="AD127" s="57"/>
      <c r="AE127" s="57"/>
      <c r="AF127" s="57"/>
      <c r="AG127" s="57"/>
      <c r="AH127" s="57"/>
      <c r="AI127" s="57"/>
      <c r="AJ127" s="57"/>
      <c r="AK127" s="57"/>
      <c r="AL127" s="57"/>
      <c r="AM127" s="57"/>
      <c r="AN127" s="57"/>
      <c r="AO127" s="57"/>
      <c r="AP127" s="57"/>
      <c r="AQ127" s="57"/>
      <c r="AR127" s="57"/>
      <c r="AS127" s="57"/>
      <c r="AT127" s="19"/>
      <c r="AU127" s="19"/>
      <c r="AV127" s="19"/>
      <c r="AW127" s="19"/>
      <c r="AX127" s="19"/>
      <c r="AY127" s="19"/>
      <c r="AZ127" s="19"/>
      <c r="BA127" s="19"/>
      <c r="BB127" s="19"/>
      <c r="BC127" s="19"/>
      <c r="BD127" s="19"/>
      <c r="BE127" s="19"/>
      <c r="BF127" s="19"/>
      <c r="BG127" s="19"/>
      <c r="BH127" s="19"/>
      <c r="BI127" s="19"/>
      <c r="BJ127" s="19"/>
    </row>
    <row r="128" spans="21:62" s="1" customFormat="1" ht="12.75" customHeight="1">
      <c r="U128" s="19"/>
      <c r="V128" s="19"/>
      <c r="W128" s="19"/>
      <c r="X128" s="19"/>
      <c r="Y128" s="19"/>
      <c r="Z128" s="19"/>
      <c r="AA128" s="19"/>
      <c r="AB128" s="19"/>
      <c r="AC128" s="19"/>
      <c r="AD128" s="57"/>
      <c r="AE128" s="57"/>
      <c r="AF128" s="57"/>
      <c r="AG128" s="57"/>
      <c r="AH128" s="57"/>
      <c r="AI128" s="57"/>
      <c r="AJ128" s="57"/>
      <c r="AK128" s="57"/>
      <c r="AL128" s="57"/>
      <c r="AM128" s="57"/>
      <c r="AN128" s="57"/>
      <c r="AO128" s="57"/>
      <c r="AP128" s="57"/>
      <c r="AQ128" s="57"/>
      <c r="AR128" s="57"/>
      <c r="AS128" s="57"/>
      <c r="AT128" s="19"/>
      <c r="AU128" s="19"/>
      <c r="AV128" s="19"/>
      <c r="AW128" s="19"/>
      <c r="AX128" s="19"/>
      <c r="AY128" s="19"/>
      <c r="AZ128" s="19"/>
      <c r="BA128" s="19"/>
      <c r="BB128" s="19"/>
      <c r="BC128" s="19"/>
      <c r="BD128" s="19"/>
      <c r="BE128" s="19"/>
      <c r="BF128" s="19"/>
      <c r="BG128" s="19"/>
      <c r="BH128" s="19"/>
      <c r="BI128" s="19"/>
      <c r="BJ128" s="19"/>
    </row>
    <row r="129" spans="21:62" s="1" customFormat="1" ht="12.75" customHeight="1">
      <c r="U129" s="19"/>
      <c r="V129" s="19"/>
      <c r="W129" s="19"/>
      <c r="X129" s="19"/>
      <c r="Y129" s="19"/>
      <c r="Z129" s="19"/>
      <c r="AA129" s="19"/>
      <c r="AB129" s="19"/>
      <c r="AC129" s="19"/>
      <c r="AD129" s="57"/>
      <c r="AE129" s="57"/>
      <c r="AF129" s="57"/>
      <c r="AG129" s="57"/>
      <c r="AH129" s="57"/>
      <c r="AI129" s="57"/>
      <c r="AJ129" s="57"/>
      <c r="AK129" s="57"/>
      <c r="AL129" s="57"/>
      <c r="AM129" s="57"/>
      <c r="AN129" s="57"/>
      <c r="AO129" s="57"/>
      <c r="AP129" s="57"/>
      <c r="AQ129" s="57"/>
      <c r="AR129" s="57"/>
      <c r="AS129" s="57"/>
      <c r="AT129" s="19"/>
      <c r="AU129" s="19"/>
      <c r="AV129" s="19"/>
      <c r="AW129" s="19"/>
      <c r="AX129" s="19"/>
      <c r="AY129" s="19"/>
      <c r="AZ129" s="19"/>
      <c r="BA129" s="19"/>
      <c r="BB129" s="19"/>
      <c r="BC129" s="19"/>
      <c r="BD129" s="19"/>
      <c r="BE129" s="19"/>
      <c r="BF129" s="19"/>
      <c r="BG129" s="19"/>
      <c r="BH129" s="19"/>
      <c r="BI129" s="19"/>
      <c r="BJ129" s="19"/>
    </row>
    <row r="130" spans="21:62" s="1" customFormat="1" ht="12.75" customHeight="1">
      <c r="U130" s="19"/>
      <c r="V130" s="19"/>
      <c r="W130" s="19"/>
      <c r="X130" s="19"/>
      <c r="Y130" s="19"/>
      <c r="Z130" s="19"/>
      <c r="AA130" s="19"/>
      <c r="AB130" s="19"/>
      <c r="AC130" s="19"/>
      <c r="AD130" s="57"/>
      <c r="AE130" s="57"/>
      <c r="AF130" s="57"/>
      <c r="AG130" s="57"/>
      <c r="AH130" s="57"/>
      <c r="AI130" s="57"/>
      <c r="AJ130" s="57"/>
      <c r="AK130" s="57"/>
      <c r="AL130" s="57"/>
      <c r="AM130" s="57"/>
      <c r="AN130" s="57"/>
      <c r="AO130" s="57"/>
      <c r="AP130" s="57"/>
      <c r="AQ130" s="57"/>
      <c r="AR130" s="57"/>
      <c r="AS130" s="57"/>
      <c r="AT130" s="19"/>
      <c r="AU130" s="19"/>
      <c r="AV130" s="19"/>
      <c r="AW130" s="19"/>
      <c r="AX130" s="19"/>
      <c r="AY130" s="19"/>
      <c r="AZ130" s="19"/>
      <c r="BA130" s="19"/>
      <c r="BB130" s="19"/>
      <c r="BC130" s="19"/>
      <c r="BD130" s="19"/>
      <c r="BE130" s="19"/>
      <c r="BF130" s="19"/>
      <c r="BG130" s="19"/>
      <c r="BH130" s="19"/>
      <c r="BI130" s="19"/>
      <c r="BJ130" s="19"/>
    </row>
    <row r="131" spans="21:62" s="1" customFormat="1" ht="12.75" customHeight="1">
      <c r="U131" s="19"/>
      <c r="V131" s="19"/>
      <c r="W131" s="19"/>
      <c r="X131" s="19"/>
      <c r="Y131" s="19"/>
      <c r="Z131" s="19"/>
      <c r="AA131" s="19"/>
      <c r="AB131" s="19"/>
      <c r="AC131" s="19"/>
      <c r="AD131" s="57"/>
      <c r="AE131" s="57"/>
      <c r="AF131" s="57"/>
      <c r="AG131" s="57"/>
      <c r="AH131" s="57"/>
      <c r="AI131" s="57"/>
      <c r="AJ131" s="57"/>
      <c r="AK131" s="57"/>
      <c r="AL131" s="57"/>
      <c r="AM131" s="57"/>
      <c r="AN131" s="57"/>
      <c r="AO131" s="57"/>
      <c r="AP131" s="57"/>
      <c r="AQ131" s="57"/>
      <c r="AR131" s="57"/>
      <c r="AS131" s="57"/>
      <c r="AT131" s="19"/>
      <c r="AU131" s="19"/>
      <c r="AV131" s="19"/>
      <c r="AW131" s="19"/>
      <c r="AX131" s="19"/>
      <c r="AY131" s="19"/>
      <c r="AZ131" s="19"/>
      <c r="BA131" s="19"/>
      <c r="BB131" s="19"/>
      <c r="BC131" s="19"/>
      <c r="BD131" s="19"/>
      <c r="BE131" s="19"/>
      <c r="BF131" s="19"/>
      <c r="BG131" s="19"/>
      <c r="BH131" s="19"/>
      <c r="BI131" s="19"/>
      <c r="BJ131" s="19"/>
    </row>
    <row r="132" spans="21:62" s="1" customFormat="1" ht="12.75" customHeight="1">
      <c r="U132" s="19"/>
      <c r="V132" s="19"/>
      <c r="W132" s="19"/>
      <c r="X132" s="19"/>
      <c r="Y132" s="19"/>
      <c r="Z132" s="19"/>
      <c r="AA132" s="19"/>
      <c r="AB132" s="19"/>
      <c r="AC132" s="19"/>
      <c r="AD132" s="57"/>
      <c r="AE132" s="57"/>
      <c r="AF132" s="57"/>
      <c r="AG132" s="57"/>
      <c r="AH132" s="57"/>
      <c r="AI132" s="57"/>
      <c r="AJ132" s="57"/>
      <c r="AK132" s="57"/>
      <c r="AL132" s="57"/>
      <c r="AM132" s="57"/>
      <c r="AN132" s="57"/>
      <c r="AO132" s="57"/>
      <c r="AP132" s="57"/>
      <c r="AQ132" s="57"/>
      <c r="AR132" s="57"/>
      <c r="AS132" s="57"/>
      <c r="AT132" s="19"/>
      <c r="AU132" s="19"/>
      <c r="AV132" s="19"/>
      <c r="AW132" s="19"/>
      <c r="AX132" s="19"/>
      <c r="AY132" s="19"/>
      <c r="AZ132" s="19"/>
      <c r="BA132" s="19"/>
      <c r="BB132" s="19"/>
      <c r="BC132" s="19"/>
      <c r="BD132" s="19"/>
      <c r="BE132" s="19"/>
      <c r="BF132" s="19"/>
      <c r="BG132" s="19"/>
      <c r="BH132" s="19"/>
      <c r="BI132" s="19"/>
      <c r="BJ132" s="19"/>
    </row>
    <row r="133" spans="21:62" s="1" customFormat="1" ht="12.75" customHeight="1">
      <c r="U133" s="19"/>
      <c r="V133" s="19"/>
      <c r="W133" s="19"/>
      <c r="X133" s="19"/>
      <c r="Y133" s="19"/>
      <c r="Z133" s="19"/>
      <c r="AA133" s="19"/>
      <c r="AB133" s="19"/>
      <c r="AC133" s="19"/>
      <c r="AD133" s="57"/>
      <c r="AE133" s="57"/>
      <c r="AF133" s="57"/>
      <c r="AG133" s="57"/>
      <c r="AH133" s="57"/>
      <c r="AI133" s="57"/>
      <c r="AJ133" s="57"/>
      <c r="AK133" s="57"/>
      <c r="AL133" s="57"/>
      <c r="AM133" s="57"/>
      <c r="AN133" s="57"/>
      <c r="AO133" s="57"/>
      <c r="AP133" s="57"/>
      <c r="AQ133" s="57"/>
      <c r="AR133" s="57"/>
      <c r="AS133" s="57"/>
      <c r="AT133" s="19"/>
      <c r="AU133" s="19"/>
      <c r="AV133" s="19"/>
      <c r="AW133" s="19"/>
      <c r="AX133" s="19"/>
      <c r="AY133" s="19"/>
      <c r="AZ133" s="19"/>
      <c r="BA133" s="19"/>
      <c r="BB133" s="19"/>
      <c r="BC133" s="19"/>
      <c r="BD133" s="19"/>
      <c r="BE133" s="19"/>
      <c r="BF133" s="19"/>
      <c r="BG133" s="19"/>
      <c r="BH133" s="19"/>
      <c r="BI133" s="19"/>
      <c r="BJ133" s="19"/>
    </row>
    <row r="134" spans="21:62" s="1" customFormat="1" ht="12.75" customHeight="1">
      <c r="U134" s="19"/>
      <c r="V134" s="19"/>
      <c r="W134" s="19"/>
      <c r="X134" s="19"/>
      <c r="Y134" s="19"/>
      <c r="Z134" s="19"/>
      <c r="AA134" s="19"/>
      <c r="AB134" s="19"/>
      <c r="AC134" s="19"/>
      <c r="AD134" s="57"/>
      <c r="AE134" s="57"/>
      <c r="AF134" s="57"/>
      <c r="AG134" s="57"/>
      <c r="AH134" s="57"/>
      <c r="AI134" s="57"/>
      <c r="AJ134" s="57"/>
      <c r="AK134" s="57"/>
      <c r="AL134" s="57"/>
      <c r="AM134" s="57"/>
      <c r="AN134" s="57"/>
      <c r="AO134" s="57"/>
      <c r="AP134" s="57"/>
      <c r="AQ134" s="57"/>
      <c r="AR134" s="57"/>
      <c r="AS134" s="57"/>
      <c r="AT134" s="19"/>
      <c r="AU134" s="19"/>
      <c r="AV134" s="19"/>
      <c r="AW134" s="19"/>
      <c r="AX134" s="19"/>
      <c r="AY134" s="19"/>
      <c r="AZ134" s="19"/>
      <c r="BA134" s="19"/>
      <c r="BB134" s="19"/>
      <c r="BC134" s="19"/>
      <c r="BD134" s="19"/>
      <c r="BE134" s="19"/>
      <c r="BF134" s="19"/>
      <c r="BG134" s="19"/>
      <c r="BH134" s="19"/>
      <c r="BI134" s="19"/>
      <c r="BJ134" s="19"/>
    </row>
    <row r="135" spans="21:62" s="1" customFormat="1" ht="12.75" customHeight="1">
      <c r="U135" s="19"/>
      <c r="V135" s="19"/>
      <c r="W135" s="19"/>
      <c r="X135" s="19"/>
      <c r="Y135" s="19"/>
      <c r="Z135" s="19"/>
      <c r="AA135" s="19"/>
      <c r="AB135" s="19"/>
      <c r="AC135" s="19"/>
      <c r="AD135" s="57"/>
      <c r="AE135" s="57"/>
      <c r="AF135" s="57"/>
      <c r="AG135" s="57"/>
      <c r="AH135" s="57"/>
      <c r="AI135" s="57"/>
      <c r="AJ135" s="57"/>
      <c r="AK135" s="57"/>
      <c r="AL135" s="57"/>
      <c r="AM135" s="57"/>
      <c r="AN135" s="57"/>
      <c r="AO135" s="57"/>
      <c r="AP135" s="57"/>
      <c r="AQ135" s="57"/>
      <c r="AR135" s="57"/>
      <c r="AS135" s="57"/>
      <c r="AT135" s="19"/>
      <c r="AU135" s="19"/>
      <c r="AV135" s="19"/>
      <c r="AW135" s="19"/>
      <c r="AX135" s="19"/>
      <c r="AY135" s="19"/>
      <c r="AZ135" s="19"/>
      <c r="BA135" s="19"/>
      <c r="BB135" s="19"/>
      <c r="BC135" s="19"/>
      <c r="BD135" s="19"/>
      <c r="BE135" s="19"/>
      <c r="BF135" s="19"/>
      <c r="BG135" s="19"/>
      <c r="BH135" s="19"/>
      <c r="BI135" s="19"/>
      <c r="BJ135" s="19"/>
    </row>
    <row r="136" spans="21:62" s="1" customFormat="1" ht="12.75" customHeight="1">
      <c r="U136" s="19"/>
      <c r="V136" s="19"/>
      <c r="W136" s="19"/>
      <c r="X136" s="19"/>
      <c r="Y136" s="19"/>
      <c r="Z136" s="19"/>
      <c r="AA136" s="19"/>
      <c r="AB136" s="19"/>
      <c r="AC136" s="19"/>
      <c r="AD136" s="57"/>
      <c r="AE136" s="57"/>
      <c r="AF136" s="57"/>
      <c r="AG136" s="57"/>
      <c r="AH136" s="57"/>
      <c r="AI136" s="57"/>
      <c r="AJ136" s="57"/>
      <c r="AK136" s="57"/>
      <c r="AL136" s="57"/>
      <c r="AM136" s="57"/>
      <c r="AN136" s="57"/>
      <c r="AO136" s="57"/>
      <c r="AP136" s="57"/>
      <c r="AQ136" s="57"/>
      <c r="AR136" s="57"/>
      <c r="AS136" s="57"/>
      <c r="AT136" s="19"/>
      <c r="AU136" s="19"/>
      <c r="AV136" s="19"/>
      <c r="AW136" s="19"/>
      <c r="AX136" s="19"/>
      <c r="AY136" s="19"/>
      <c r="AZ136" s="19"/>
      <c r="BA136" s="19"/>
      <c r="BB136" s="19"/>
      <c r="BC136" s="19"/>
      <c r="BD136" s="19"/>
      <c r="BE136" s="19"/>
      <c r="BF136" s="19"/>
      <c r="BG136" s="19"/>
      <c r="BH136" s="19"/>
      <c r="BI136" s="19"/>
      <c r="BJ136" s="19"/>
    </row>
    <row r="137" spans="21:62" s="1" customFormat="1" ht="12.75" customHeight="1">
      <c r="U137" s="19"/>
      <c r="V137" s="19"/>
      <c r="W137" s="19"/>
      <c r="X137" s="19"/>
      <c r="Y137" s="19"/>
      <c r="Z137" s="19"/>
      <c r="AA137" s="19"/>
      <c r="AB137" s="19"/>
      <c r="AC137" s="19"/>
      <c r="AD137" s="57"/>
      <c r="AE137" s="57"/>
      <c r="AF137" s="57"/>
      <c r="AG137" s="57"/>
      <c r="AH137" s="57"/>
      <c r="AI137" s="57"/>
      <c r="AJ137" s="57"/>
      <c r="AK137" s="57"/>
      <c r="AL137" s="57"/>
      <c r="AM137" s="57"/>
      <c r="AN137" s="57"/>
      <c r="AO137" s="57"/>
      <c r="AP137" s="57"/>
      <c r="AQ137" s="57"/>
      <c r="AR137" s="57"/>
      <c r="AS137" s="57"/>
      <c r="AT137" s="19"/>
      <c r="AU137" s="19"/>
      <c r="AV137" s="19"/>
      <c r="AW137" s="19"/>
      <c r="AX137" s="19"/>
      <c r="AY137" s="19"/>
      <c r="AZ137" s="19"/>
      <c r="BA137" s="19"/>
      <c r="BB137" s="19"/>
      <c r="BC137" s="19"/>
      <c r="BD137" s="19"/>
      <c r="BE137" s="19"/>
      <c r="BF137" s="19"/>
      <c r="BG137" s="19"/>
      <c r="BH137" s="19"/>
      <c r="BI137" s="19"/>
      <c r="BJ137" s="19"/>
    </row>
    <row r="138" spans="21:62" s="1" customFormat="1" ht="12.75" customHeight="1">
      <c r="U138" s="19"/>
      <c r="V138" s="19"/>
      <c r="W138" s="19"/>
      <c r="X138" s="19"/>
      <c r="Y138" s="19"/>
      <c r="Z138" s="19"/>
      <c r="AA138" s="19"/>
      <c r="AB138" s="19"/>
      <c r="AC138" s="19"/>
      <c r="AD138" s="57"/>
      <c r="AE138" s="57"/>
      <c r="AF138" s="57"/>
      <c r="AG138" s="57"/>
      <c r="AH138" s="57"/>
      <c r="AI138" s="57"/>
      <c r="AJ138" s="57"/>
      <c r="AK138" s="57"/>
      <c r="AL138" s="57"/>
      <c r="AM138" s="57"/>
      <c r="AN138" s="57"/>
      <c r="AO138" s="57"/>
      <c r="AP138" s="57"/>
      <c r="AQ138" s="57"/>
      <c r="AR138" s="57"/>
      <c r="AS138" s="57"/>
      <c r="AT138" s="19"/>
      <c r="AU138" s="19"/>
      <c r="AV138" s="19"/>
      <c r="AW138" s="19"/>
      <c r="AX138" s="19"/>
      <c r="AY138" s="19"/>
      <c r="AZ138" s="19"/>
      <c r="BA138" s="19"/>
      <c r="BB138" s="19"/>
      <c r="BC138" s="19"/>
      <c r="BD138" s="19"/>
      <c r="BE138" s="19"/>
      <c r="BF138" s="19"/>
      <c r="BG138" s="19"/>
      <c r="BH138" s="19"/>
      <c r="BI138" s="19"/>
      <c r="BJ138" s="19"/>
    </row>
    <row r="139" spans="21:62" s="1" customFormat="1" ht="12.75" customHeight="1">
      <c r="U139" s="19"/>
      <c r="V139" s="19"/>
      <c r="W139" s="19"/>
      <c r="X139" s="19"/>
      <c r="Y139" s="19"/>
      <c r="Z139" s="19"/>
      <c r="AA139" s="19"/>
      <c r="AB139" s="19"/>
      <c r="AC139" s="19"/>
      <c r="AD139" s="57"/>
      <c r="AE139" s="57"/>
      <c r="AF139" s="57"/>
      <c r="AG139" s="57"/>
      <c r="AH139" s="57"/>
      <c r="AI139" s="57"/>
      <c r="AJ139" s="57"/>
      <c r="AK139" s="57"/>
      <c r="AL139" s="57"/>
      <c r="AM139" s="57"/>
      <c r="AN139" s="57"/>
      <c r="AO139" s="57"/>
      <c r="AP139" s="57"/>
      <c r="AQ139" s="57"/>
      <c r="AR139" s="57"/>
      <c r="AS139" s="57"/>
      <c r="AT139" s="19"/>
      <c r="AU139" s="19"/>
      <c r="AV139" s="19"/>
      <c r="AW139" s="19"/>
      <c r="AX139" s="19"/>
      <c r="AY139" s="19"/>
      <c r="AZ139" s="19"/>
      <c r="BA139" s="19"/>
      <c r="BB139" s="19"/>
      <c r="BC139" s="19"/>
      <c r="BD139" s="19"/>
      <c r="BE139" s="19"/>
      <c r="BF139" s="19"/>
      <c r="BG139" s="19"/>
      <c r="BH139" s="19"/>
      <c r="BI139" s="19"/>
      <c r="BJ139" s="19"/>
    </row>
    <row r="140" spans="21:62" s="1" customFormat="1" ht="12.75" customHeight="1">
      <c r="U140" s="19"/>
      <c r="V140" s="19"/>
      <c r="W140" s="19"/>
      <c r="X140" s="19"/>
      <c r="Y140" s="19"/>
      <c r="Z140" s="19"/>
      <c r="AA140" s="19"/>
      <c r="AB140" s="19"/>
      <c r="AC140" s="19"/>
      <c r="AD140" s="57"/>
      <c r="AE140" s="57"/>
      <c r="AF140" s="57"/>
      <c r="AG140" s="57"/>
      <c r="AH140" s="57"/>
      <c r="AI140" s="57"/>
      <c r="AJ140" s="57"/>
      <c r="AK140" s="57"/>
      <c r="AL140" s="57"/>
      <c r="AM140" s="57"/>
      <c r="AN140" s="57"/>
      <c r="AO140" s="57"/>
      <c r="AP140" s="57"/>
      <c r="AQ140" s="57"/>
      <c r="AR140" s="57"/>
      <c r="AS140" s="57"/>
      <c r="AT140" s="19"/>
      <c r="AU140" s="19"/>
      <c r="AV140" s="19"/>
      <c r="AW140" s="19"/>
      <c r="AX140" s="19"/>
      <c r="AY140" s="19"/>
      <c r="AZ140" s="19"/>
      <c r="BA140" s="19"/>
      <c r="BB140" s="19"/>
      <c r="BC140" s="19"/>
      <c r="BD140" s="19"/>
      <c r="BE140" s="19"/>
      <c r="BF140" s="19"/>
      <c r="BG140" s="19"/>
      <c r="BH140" s="19"/>
      <c r="BI140" s="19"/>
      <c r="BJ140" s="19"/>
    </row>
    <row r="141" spans="21:62" s="1" customFormat="1" ht="12.75" customHeight="1">
      <c r="U141" s="19"/>
      <c r="V141" s="19"/>
      <c r="W141" s="19"/>
      <c r="X141" s="19"/>
      <c r="Y141" s="19"/>
      <c r="Z141" s="19"/>
      <c r="AA141" s="19"/>
      <c r="AB141" s="19"/>
      <c r="AC141" s="19"/>
      <c r="AD141" s="57"/>
      <c r="AE141" s="57"/>
      <c r="AF141" s="57"/>
      <c r="AG141" s="57"/>
      <c r="AH141" s="57"/>
      <c r="AI141" s="57"/>
      <c r="AJ141" s="57"/>
      <c r="AK141" s="57"/>
      <c r="AL141" s="57"/>
      <c r="AM141" s="57"/>
      <c r="AN141" s="57"/>
      <c r="AO141" s="57"/>
      <c r="AP141" s="57"/>
      <c r="AQ141" s="57"/>
      <c r="AR141" s="57"/>
      <c r="AS141" s="57"/>
      <c r="AT141" s="19"/>
      <c r="AU141" s="19"/>
      <c r="AV141" s="19"/>
      <c r="AW141" s="19"/>
      <c r="AX141" s="19"/>
      <c r="AY141" s="19"/>
      <c r="AZ141" s="19"/>
      <c r="BA141" s="19"/>
      <c r="BB141" s="19"/>
      <c r="BC141" s="19"/>
      <c r="BD141" s="19"/>
      <c r="BE141" s="19"/>
      <c r="BF141" s="19"/>
      <c r="BG141" s="19"/>
      <c r="BH141" s="19"/>
      <c r="BI141" s="19"/>
      <c r="BJ141" s="19"/>
    </row>
    <row r="142" spans="21:62" s="1" customFormat="1" ht="12.75" customHeight="1">
      <c r="U142" s="19"/>
      <c r="V142" s="19"/>
      <c r="W142" s="19"/>
      <c r="X142" s="19"/>
      <c r="Y142" s="19"/>
      <c r="Z142" s="19"/>
      <c r="AA142" s="19"/>
      <c r="AB142" s="19"/>
      <c r="AC142" s="19"/>
      <c r="AD142" s="57"/>
      <c r="AE142" s="57"/>
      <c r="AF142" s="57"/>
      <c r="AG142" s="57"/>
      <c r="AH142" s="57"/>
      <c r="AI142" s="57"/>
      <c r="AJ142" s="57"/>
      <c r="AK142" s="57"/>
      <c r="AL142" s="57"/>
      <c r="AM142" s="57"/>
      <c r="AN142" s="57"/>
      <c r="AO142" s="57"/>
      <c r="AP142" s="57"/>
      <c r="AQ142" s="57"/>
      <c r="AR142" s="57"/>
      <c r="AS142" s="57"/>
      <c r="AT142" s="19"/>
      <c r="AU142" s="19"/>
      <c r="AV142" s="19"/>
      <c r="AW142" s="19"/>
      <c r="AX142" s="19"/>
      <c r="AY142" s="19"/>
      <c r="AZ142" s="19"/>
      <c r="BA142" s="19"/>
      <c r="BB142" s="19"/>
      <c r="BC142" s="19"/>
      <c r="BD142" s="19"/>
      <c r="BE142" s="19"/>
      <c r="BF142" s="19"/>
      <c r="BG142" s="19"/>
      <c r="BH142" s="19"/>
      <c r="BI142" s="19"/>
      <c r="BJ142" s="19"/>
    </row>
    <row r="143" spans="21:62" s="1" customFormat="1" ht="12.75" customHeight="1">
      <c r="U143" s="19"/>
      <c r="V143" s="19"/>
      <c r="W143" s="19"/>
      <c r="X143" s="19"/>
      <c r="Y143" s="19"/>
      <c r="Z143" s="19"/>
      <c r="AA143" s="19"/>
      <c r="AB143" s="19"/>
      <c r="AC143" s="19"/>
      <c r="AD143" s="57"/>
      <c r="AE143" s="57"/>
      <c r="AF143" s="57"/>
      <c r="AG143" s="57"/>
      <c r="AH143" s="57"/>
      <c r="AI143" s="57"/>
      <c r="AJ143" s="57"/>
      <c r="AK143" s="57"/>
      <c r="AL143" s="57"/>
      <c r="AM143" s="57"/>
      <c r="AN143" s="57"/>
      <c r="AO143" s="57"/>
      <c r="AP143" s="57"/>
      <c r="AQ143" s="57"/>
      <c r="AR143" s="57"/>
      <c r="AS143" s="57"/>
      <c r="AT143" s="19"/>
      <c r="AU143" s="19"/>
      <c r="AV143" s="19"/>
      <c r="AW143" s="19"/>
      <c r="AX143" s="19"/>
      <c r="AY143" s="19"/>
      <c r="AZ143" s="19"/>
      <c r="BA143" s="19"/>
      <c r="BB143" s="19"/>
      <c r="BC143" s="19"/>
      <c r="BD143" s="19"/>
      <c r="BE143" s="19"/>
      <c r="BF143" s="19"/>
      <c r="BG143" s="19"/>
      <c r="BH143" s="19"/>
      <c r="BI143" s="19"/>
      <c r="BJ143" s="19"/>
    </row>
    <row r="144" spans="21:62" s="1" customFormat="1" ht="12.75" customHeight="1">
      <c r="U144" s="19"/>
      <c r="V144" s="19"/>
      <c r="W144" s="19"/>
      <c r="X144" s="19"/>
      <c r="Y144" s="19"/>
      <c r="Z144" s="19"/>
      <c r="AA144" s="19"/>
      <c r="AB144" s="19"/>
      <c r="AC144" s="19"/>
      <c r="AD144" s="57"/>
      <c r="AE144" s="57"/>
      <c r="AF144" s="57"/>
      <c r="AG144" s="57"/>
      <c r="AH144" s="57"/>
      <c r="AI144" s="57"/>
      <c r="AJ144" s="57"/>
      <c r="AK144" s="57"/>
      <c r="AL144" s="57"/>
      <c r="AM144" s="57"/>
      <c r="AN144" s="57"/>
      <c r="AO144" s="57"/>
      <c r="AP144" s="57"/>
      <c r="AQ144" s="57"/>
      <c r="AR144" s="57"/>
      <c r="AS144" s="57"/>
      <c r="AT144" s="19"/>
      <c r="AU144" s="19"/>
      <c r="AV144" s="19"/>
      <c r="AW144" s="19"/>
      <c r="AX144" s="19"/>
      <c r="AY144" s="19"/>
      <c r="AZ144" s="19"/>
      <c r="BA144" s="19"/>
      <c r="BB144" s="19"/>
      <c r="BC144" s="19"/>
      <c r="BD144" s="19"/>
      <c r="BE144" s="19"/>
      <c r="BF144" s="19"/>
      <c r="BG144" s="19"/>
      <c r="BH144" s="19"/>
      <c r="BI144" s="19"/>
      <c r="BJ144" s="19"/>
    </row>
    <row r="145" spans="21:62" s="1" customFormat="1" ht="12.75" customHeight="1">
      <c r="U145" s="19"/>
      <c r="V145" s="19"/>
      <c r="W145" s="19"/>
      <c r="X145" s="19"/>
      <c r="Y145" s="19"/>
      <c r="Z145" s="19"/>
      <c r="AA145" s="19"/>
      <c r="AB145" s="19"/>
      <c r="AC145" s="19"/>
      <c r="AD145" s="57"/>
      <c r="AE145" s="57"/>
      <c r="AF145" s="57"/>
      <c r="AG145" s="57"/>
      <c r="AH145" s="57"/>
      <c r="AI145" s="57"/>
      <c r="AJ145" s="57"/>
      <c r="AK145" s="57"/>
      <c r="AL145" s="57"/>
      <c r="AM145" s="57"/>
      <c r="AN145" s="57"/>
      <c r="AO145" s="57"/>
      <c r="AP145" s="57"/>
      <c r="AQ145" s="57"/>
      <c r="AR145" s="57"/>
      <c r="AS145" s="57"/>
      <c r="AT145" s="19"/>
      <c r="AU145" s="19"/>
      <c r="AV145" s="19"/>
      <c r="AW145" s="19"/>
      <c r="AX145" s="19"/>
      <c r="AY145" s="19"/>
      <c r="AZ145" s="19"/>
      <c r="BA145" s="19"/>
      <c r="BB145" s="19"/>
      <c r="BC145" s="19"/>
      <c r="BD145" s="19"/>
      <c r="BE145" s="19"/>
      <c r="BF145" s="19"/>
      <c r="BG145" s="19"/>
      <c r="BH145" s="19"/>
      <c r="BI145" s="19"/>
      <c r="BJ145" s="19"/>
    </row>
    <row r="146" spans="21:62" s="1" customFormat="1" ht="12.75" customHeight="1">
      <c r="U146" s="19"/>
      <c r="V146" s="19"/>
      <c r="W146" s="19"/>
      <c r="X146" s="19"/>
      <c r="Y146" s="19"/>
      <c r="Z146" s="19"/>
      <c r="AA146" s="19"/>
      <c r="AB146" s="19"/>
      <c r="AC146" s="19"/>
      <c r="AD146" s="57"/>
      <c r="AE146" s="57"/>
      <c r="AF146" s="57"/>
      <c r="AG146" s="57"/>
      <c r="AH146" s="57"/>
      <c r="AI146" s="57"/>
      <c r="AJ146" s="57"/>
      <c r="AK146" s="57"/>
      <c r="AL146" s="57"/>
      <c r="AM146" s="57"/>
      <c r="AN146" s="57"/>
      <c r="AO146" s="57"/>
      <c r="AP146" s="57"/>
      <c r="AQ146" s="57"/>
      <c r="AR146" s="57"/>
      <c r="AS146" s="57"/>
      <c r="AT146" s="19"/>
      <c r="AU146" s="19"/>
      <c r="AV146" s="19"/>
      <c r="AW146" s="19"/>
      <c r="AX146" s="19"/>
      <c r="AY146" s="19"/>
      <c r="AZ146" s="19"/>
      <c r="BA146" s="19"/>
      <c r="BB146" s="19"/>
      <c r="BC146" s="19"/>
      <c r="BD146" s="19"/>
      <c r="BE146" s="19"/>
      <c r="BF146" s="19"/>
      <c r="BG146" s="19"/>
      <c r="BH146" s="19"/>
      <c r="BI146" s="19"/>
      <c r="BJ146" s="19"/>
    </row>
    <row r="147" spans="21:62" s="1" customFormat="1" ht="12.75" customHeight="1">
      <c r="U147" s="19"/>
      <c r="V147" s="19"/>
      <c r="W147" s="19"/>
      <c r="X147" s="19"/>
      <c r="Y147" s="19"/>
      <c r="Z147" s="19"/>
      <c r="AA147" s="19"/>
      <c r="AB147" s="19"/>
      <c r="AC147" s="19"/>
      <c r="AD147" s="57"/>
      <c r="AE147" s="57"/>
      <c r="AF147" s="57"/>
      <c r="AG147" s="57"/>
      <c r="AH147" s="57"/>
      <c r="AI147" s="57"/>
      <c r="AJ147" s="57"/>
      <c r="AK147" s="57"/>
      <c r="AL147" s="57"/>
      <c r="AM147" s="57"/>
      <c r="AN147" s="57"/>
      <c r="AO147" s="57"/>
      <c r="AP147" s="57"/>
      <c r="AQ147" s="57"/>
      <c r="AR147" s="57"/>
      <c r="AS147" s="57"/>
      <c r="AT147" s="19"/>
      <c r="AU147" s="19"/>
      <c r="AV147" s="19"/>
      <c r="AW147" s="19"/>
      <c r="AX147" s="19"/>
      <c r="AY147" s="19"/>
      <c r="AZ147" s="19"/>
      <c r="BA147" s="19"/>
      <c r="BB147" s="19"/>
      <c r="BC147" s="19"/>
      <c r="BD147" s="19"/>
      <c r="BE147" s="19"/>
      <c r="BF147" s="19"/>
      <c r="BG147" s="19"/>
      <c r="BH147" s="19"/>
      <c r="BI147" s="19"/>
      <c r="BJ147" s="19"/>
    </row>
    <row r="148" spans="21:62" s="1" customFormat="1" ht="12.75" customHeight="1">
      <c r="U148" s="19"/>
      <c r="V148" s="19"/>
      <c r="W148" s="19"/>
      <c r="X148" s="19"/>
      <c r="Y148" s="19"/>
      <c r="Z148" s="19"/>
      <c r="AA148" s="19"/>
      <c r="AB148" s="19"/>
      <c r="AC148" s="19"/>
      <c r="AD148" s="57"/>
      <c r="AE148" s="57"/>
      <c r="AF148" s="57"/>
      <c r="AG148" s="57"/>
      <c r="AH148" s="57"/>
      <c r="AI148" s="57"/>
      <c r="AJ148" s="57"/>
      <c r="AK148" s="57"/>
      <c r="AL148" s="57"/>
      <c r="AM148" s="57"/>
      <c r="AN148" s="57"/>
      <c r="AO148" s="57"/>
      <c r="AP148" s="57"/>
      <c r="AQ148" s="57"/>
      <c r="AR148" s="57"/>
      <c r="AS148" s="57"/>
      <c r="AT148" s="19"/>
      <c r="AU148" s="19"/>
      <c r="AV148" s="19"/>
      <c r="AW148" s="19"/>
      <c r="AX148" s="19"/>
      <c r="AY148" s="19"/>
      <c r="AZ148" s="19"/>
      <c r="BA148" s="19"/>
      <c r="BB148" s="19"/>
      <c r="BC148" s="19"/>
      <c r="BD148" s="19"/>
      <c r="BE148" s="19"/>
      <c r="BF148" s="19"/>
      <c r="BG148" s="19"/>
      <c r="BH148" s="19"/>
      <c r="BI148" s="19"/>
      <c r="BJ148" s="19"/>
    </row>
    <row r="149" spans="21:62" s="1" customFormat="1" ht="12.75" customHeight="1">
      <c r="U149" s="19"/>
      <c r="V149" s="19"/>
      <c r="W149" s="19"/>
      <c r="X149" s="19"/>
      <c r="Y149" s="19"/>
      <c r="Z149" s="19"/>
      <c r="AA149" s="19"/>
      <c r="AB149" s="19"/>
      <c r="AC149" s="19"/>
      <c r="AD149" s="57"/>
      <c r="AE149" s="57"/>
      <c r="AF149" s="57"/>
      <c r="AG149" s="57"/>
      <c r="AH149" s="57"/>
      <c r="AI149" s="57"/>
      <c r="AJ149" s="57"/>
      <c r="AK149" s="57"/>
      <c r="AL149" s="57"/>
      <c r="AM149" s="57"/>
      <c r="AN149" s="57"/>
      <c r="AO149" s="57"/>
      <c r="AP149" s="57"/>
      <c r="AQ149" s="57"/>
      <c r="AR149" s="57"/>
      <c r="AS149" s="57"/>
      <c r="AT149" s="19"/>
      <c r="AU149" s="19"/>
      <c r="AV149" s="19"/>
      <c r="AW149" s="19"/>
      <c r="AX149" s="19"/>
      <c r="AY149" s="19"/>
      <c r="AZ149" s="19"/>
      <c r="BA149" s="19"/>
      <c r="BB149" s="19"/>
      <c r="BC149" s="19"/>
      <c r="BD149" s="19"/>
      <c r="BE149" s="19"/>
      <c r="BF149" s="19"/>
      <c r="BG149" s="19"/>
      <c r="BH149" s="19"/>
      <c r="BI149" s="19"/>
      <c r="BJ149" s="19"/>
    </row>
    <row r="150" spans="21:62" s="1" customFormat="1" ht="12.75" customHeight="1">
      <c r="U150" s="19"/>
      <c r="V150" s="19"/>
      <c r="W150" s="19"/>
      <c r="X150" s="19"/>
      <c r="Y150" s="19"/>
      <c r="Z150" s="19"/>
      <c r="AA150" s="19"/>
      <c r="AB150" s="19"/>
      <c r="AC150" s="19"/>
      <c r="AD150" s="57"/>
      <c r="AE150" s="57"/>
      <c r="AF150" s="57"/>
      <c r="AG150" s="57"/>
      <c r="AH150" s="57"/>
      <c r="AI150" s="57"/>
      <c r="AJ150" s="57"/>
      <c r="AK150" s="57"/>
      <c r="AL150" s="57"/>
      <c r="AM150" s="57"/>
      <c r="AN150" s="57"/>
      <c r="AO150" s="57"/>
      <c r="AP150" s="57"/>
      <c r="AQ150" s="57"/>
      <c r="AR150" s="57"/>
      <c r="AS150" s="57"/>
      <c r="AT150" s="19"/>
      <c r="AU150" s="19"/>
      <c r="AV150" s="19"/>
      <c r="AW150" s="19"/>
      <c r="AX150" s="19"/>
      <c r="AY150" s="19"/>
      <c r="AZ150" s="19"/>
      <c r="BA150" s="19"/>
      <c r="BB150" s="19"/>
      <c r="BC150" s="19"/>
      <c r="BD150" s="19"/>
      <c r="BE150" s="19"/>
      <c r="BF150" s="19"/>
      <c r="BG150" s="19"/>
      <c r="BH150" s="19"/>
      <c r="BI150" s="19"/>
      <c r="BJ150" s="19"/>
    </row>
    <row r="151" spans="21:62" s="1" customFormat="1" ht="12.75" customHeight="1">
      <c r="U151" s="19"/>
      <c r="V151" s="19"/>
      <c r="W151" s="19"/>
      <c r="X151" s="19"/>
      <c r="Y151" s="19"/>
      <c r="Z151" s="19"/>
      <c r="AA151" s="19"/>
      <c r="AB151" s="19"/>
      <c r="AC151" s="19"/>
      <c r="AD151" s="57"/>
      <c r="AE151" s="57"/>
      <c r="AF151" s="57"/>
      <c r="AG151" s="57"/>
      <c r="AH151" s="57"/>
      <c r="AI151" s="57"/>
      <c r="AJ151" s="57"/>
      <c r="AK151" s="57"/>
      <c r="AL151" s="57"/>
      <c r="AM151" s="57"/>
      <c r="AN151" s="57"/>
      <c r="AO151" s="57"/>
      <c r="AP151" s="57"/>
      <c r="AQ151" s="57"/>
      <c r="AR151" s="57"/>
      <c r="AS151" s="57"/>
      <c r="AT151" s="19"/>
      <c r="AU151" s="19"/>
      <c r="AV151" s="19"/>
      <c r="AW151" s="19"/>
      <c r="AX151" s="19"/>
      <c r="AY151" s="19"/>
      <c r="AZ151" s="19"/>
      <c r="BA151" s="19"/>
      <c r="BB151" s="19"/>
      <c r="BC151" s="19"/>
      <c r="BD151" s="19"/>
      <c r="BE151" s="19"/>
      <c r="BF151" s="19"/>
      <c r="BG151" s="19"/>
      <c r="BH151" s="19"/>
      <c r="BI151" s="19"/>
      <c r="BJ151" s="19"/>
    </row>
    <row r="152" spans="21:62" s="1" customFormat="1" ht="12.75" customHeight="1">
      <c r="U152" s="19"/>
      <c r="V152" s="19"/>
      <c r="W152" s="19"/>
      <c r="X152" s="19"/>
      <c r="Y152" s="19"/>
      <c r="Z152" s="19"/>
      <c r="AA152" s="19"/>
      <c r="AB152" s="19"/>
      <c r="AC152" s="19"/>
      <c r="AD152" s="57"/>
      <c r="AE152" s="57"/>
      <c r="AF152" s="57"/>
      <c r="AG152" s="57"/>
      <c r="AH152" s="57"/>
      <c r="AI152" s="57"/>
      <c r="AJ152" s="57"/>
      <c r="AK152" s="57"/>
      <c r="AL152" s="57"/>
      <c r="AM152" s="57"/>
      <c r="AN152" s="57"/>
      <c r="AO152" s="57"/>
      <c r="AP152" s="57"/>
      <c r="AQ152" s="57"/>
      <c r="AR152" s="57"/>
      <c r="AS152" s="57"/>
      <c r="AT152" s="19"/>
      <c r="AU152" s="19"/>
      <c r="AV152" s="19"/>
      <c r="AW152" s="19"/>
      <c r="AX152" s="19"/>
      <c r="AY152" s="19"/>
      <c r="AZ152" s="19"/>
      <c r="BA152" s="19"/>
      <c r="BB152" s="19"/>
      <c r="BC152" s="19"/>
      <c r="BD152" s="19"/>
      <c r="BE152" s="19"/>
      <c r="BF152" s="19"/>
      <c r="BG152" s="19"/>
      <c r="BH152" s="19"/>
      <c r="BI152" s="19"/>
      <c r="BJ152" s="19"/>
    </row>
    <row r="153" spans="21:62" s="1" customFormat="1" ht="12.75" customHeight="1">
      <c r="U153" s="19"/>
      <c r="V153" s="19"/>
      <c r="W153" s="19"/>
      <c r="X153" s="19"/>
      <c r="Y153" s="19"/>
      <c r="Z153" s="19"/>
      <c r="AA153" s="19"/>
      <c r="AB153" s="19"/>
      <c r="AC153" s="19"/>
      <c r="AD153" s="57"/>
      <c r="AE153" s="57"/>
      <c r="AF153" s="57"/>
      <c r="AG153" s="57"/>
      <c r="AH153" s="57"/>
      <c r="AI153" s="57"/>
      <c r="AJ153" s="57"/>
      <c r="AK153" s="57"/>
      <c r="AL153" s="57"/>
      <c r="AM153" s="57"/>
      <c r="AN153" s="57"/>
      <c r="AO153" s="57"/>
      <c r="AP153" s="57"/>
      <c r="AQ153" s="57"/>
      <c r="AR153" s="57"/>
      <c r="AS153" s="57"/>
      <c r="AT153" s="19"/>
      <c r="AU153" s="19"/>
      <c r="AV153" s="19"/>
      <c r="AW153" s="19"/>
      <c r="AX153" s="19"/>
      <c r="AY153" s="19"/>
      <c r="AZ153" s="19"/>
      <c r="BA153" s="19"/>
      <c r="BB153" s="19"/>
      <c r="BC153" s="19"/>
      <c r="BD153" s="19"/>
      <c r="BE153" s="19"/>
      <c r="BF153" s="19"/>
      <c r="BG153" s="19"/>
      <c r="BH153" s="19"/>
      <c r="BI153" s="19"/>
      <c r="BJ153" s="19"/>
    </row>
    <row r="154" spans="21:62" s="1" customFormat="1" ht="12.75" customHeight="1">
      <c r="U154" s="19"/>
      <c r="V154" s="19"/>
      <c r="W154" s="19"/>
      <c r="X154" s="19"/>
      <c r="Y154" s="19"/>
      <c r="Z154" s="19"/>
      <c r="AA154" s="19"/>
      <c r="AB154" s="19"/>
      <c r="AC154" s="19"/>
      <c r="AD154" s="57"/>
      <c r="AE154" s="57"/>
      <c r="AF154" s="57"/>
      <c r="AG154" s="57"/>
      <c r="AH154" s="57"/>
      <c r="AI154" s="57"/>
      <c r="AJ154" s="57"/>
      <c r="AK154" s="57"/>
      <c r="AL154" s="57"/>
      <c r="AM154" s="57"/>
      <c r="AN154" s="57"/>
      <c r="AO154" s="57"/>
      <c r="AP154" s="57"/>
      <c r="AQ154" s="57"/>
      <c r="AR154" s="57"/>
      <c r="AS154" s="57"/>
      <c r="AT154" s="19"/>
      <c r="AU154" s="19"/>
      <c r="AV154" s="19"/>
      <c r="AW154" s="19"/>
      <c r="AX154" s="19"/>
      <c r="AY154" s="19"/>
      <c r="AZ154" s="19"/>
      <c r="BA154" s="19"/>
      <c r="BB154" s="19"/>
      <c r="BC154" s="19"/>
      <c r="BD154" s="19"/>
      <c r="BE154" s="19"/>
      <c r="BF154" s="19"/>
      <c r="BG154" s="19"/>
      <c r="BH154" s="19"/>
      <c r="BI154" s="19"/>
      <c r="BJ154" s="19"/>
    </row>
    <row r="155" spans="21:62" s="1" customFormat="1" ht="12.75" customHeight="1">
      <c r="U155" s="19"/>
      <c r="V155" s="19"/>
      <c r="W155" s="19"/>
      <c r="X155" s="19"/>
      <c r="Y155" s="19"/>
      <c r="Z155" s="19"/>
      <c r="AA155" s="19"/>
      <c r="AB155" s="19"/>
      <c r="AC155" s="19"/>
      <c r="AD155" s="57"/>
      <c r="AE155" s="57"/>
      <c r="AF155" s="57"/>
      <c r="AG155" s="57"/>
      <c r="AH155" s="57"/>
      <c r="AI155" s="57"/>
      <c r="AJ155" s="57"/>
      <c r="AK155" s="57"/>
      <c r="AL155" s="57"/>
      <c r="AM155" s="57"/>
      <c r="AN155" s="57"/>
      <c r="AO155" s="57"/>
      <c r="AP155" s="57"/>
      <c r="AQ155" s="57"/>
      <c r="AR155" s="57"/>
      <c r="AS155" s="57"/>
      <c r="AT155" s="19"/>
      <c r="AU155" s="19"/>
      <c r="AV155" s="19"/>
      <c r="AW155" s="19"/>
      <c r="AX155" s="19"/>
      <c r="AY155" s="19"/>
      <c r="AZ155" s="19"/>
      <c r="BA155" s="19"/>
      <c r="BB155" s="19"/>
      <c r="BC155" s="19"/>
      <c r="BD155" s="19"/>
      <c r="BE155" s="19"/>
      <c r="BF155" s="19"/>
      <c r="BG155" s="19"/>
      <c r="BH155" s="19"/>
      <c r="BI155" s="19"/>
      <c r="BJ155" s="19"/>
    </row>
    <row r="156" spans="21:62" s="1" customFormat="1" ht="12.75" customHeight="1">
      <c r="U156" s="19"/>
      <c r="V156" s="19"/>
      <c r="W156" s="19"/>
      <c r="X156" s="19"/>
      <c r="Y156" s="19"/>
      <c r="Z156" s="19"/>
      <c r="AA156" s="19"/>
      <c r="AB156" s="19"/>
      <c r="AC156" s="19"/>
      <c r="AD156" s="57"/>
      <c r="AE156" s="57"/>
      <c r="AF156" s="57"/>
      <c r="AG156" s="57"/>
      <c r="AH156" s="57"/>
      <c r="AI156" s="57"/>
      <c r="AJ156" s="57"/>
      <c r="AK156" s="57"/>
      <c r="AL156" s="57"/>
      <c r="AM156" s="57"/>
      <c r="AN156" s="57"/>
      <c r="AO156" s="57"/>
      <c r="AP156" s="57"/>
      <c r="AQ156" s="57"/>
      <c r="AR156" s="57"/>
      <c r="AS156" s="57"/>
      <c r="AT156" s="19"/>
      <c r="AU156" s="19"/>
      <c r="AV156" s="19"/>
      <c r="AW156" s="19"/>
      <c r="AX156" s="19"/>
      <c r="AY156" s="19"/>
      <c r="AZ156" s="19"/>
      <c r="BA156" s="19"/>
      <c r="BB156" s="19"/>
      <c r="BC156" s="19"/>
      <c r="BD156" s="19"/>
      <c r="BE156" s="19"/>
      <c r="BF156" s="19"/>
      <c r="BG156" s="19"/>
      <c r="BH156" s="19"/>
      <c r="BI156" s="19"/>
      <c r="BJ156" s="19"/>
    </row>
    <row r="157" spans="21:62" s="1" customFormat="1" ht="12.75" customHeight="1">
      <c r="U157" s="19"/>
      <c r="V157" s="19"/>
      <c r="W157" s="19"/>
      <c r="X157" s="19"/>
      <c r="Y157" s="19"/>
      <c r="Z157" s="19"/>
      <c r="AA157" s="19"/>
      <c r="AB157" s="19"/>
      <c r="AC157" s="19"/>
      <c r="AD157" s="57"/>
      <c r="AE157" s="57"/>
      <c r="AF157" s="57"/>
      <c r="AG157" s="57"/>
      <c r="AH157" s="57"/>
      <c r="AI157" s="57"/>
      <c r="AJ157" s="57"/>
      <c r="AK157" s="57"/>
      <c r="AL157" s="57"/>
      <c r="AM157" s="57"/>
      <c r="AN157" s="57"/>
      <c r="AO157" s="57"/>
      <c r="AP157" s="57"/>
      <c r="AQ157" s="57"/>
      <c r="AR157" s="57"/>
      <c r="AS157" s="57"/>
      <c r="AT157" s="19"/>
      <c r="AU157" s="19"/>
      <c r="AV157" s="19"/>
      <c r="AW157" s="19"/>
      <c r="AX157" s="19"/>
      <c r="AY157" s="19"/>
      <c r="AZ157" s="19"/>
      <c r="BA157" s="19"/>
      <c r="BB157" s="19"/>
      <c r="BC157" s="19"/>
      <c r="BD157" s="19"/>
      <c r="BE157" s="19"/>
      <c r="BF157" s="19"/>
      <c r="BG157" s="19"/>
      <c r="BH157" s="19"/>
      <c r="BI157" s="19"/>
      <c r="BJ157" s="19"/>
    </row>
    <row r="158" spans="21:62" s="1" customFormat="1" ht="12.75" customHeight="1">
      <c r="U158" s="19"/>
      <c r="V158" s="19"/>
      <c r="W158" s="19"/>
      <c r="X158" s="19"/>
      <c r="Y158" s="19"/>
      <c r="Z158" s="19"/>
      <c r="AA158" s="19"/>
      <c r="AB158" s="19"/>
      <c r="AC158" s="19"/>
      <c r="AD158" s="57"/>
      <c r="AE158" s="57"/>
      <c r="AF158" s="57"/>
      <c r="AG158" s="57"/>
      <c r="AH158" s="57"/>
      <c r="AI158" s="57"/>
      <c r="AJ158" s="57"/>
      <c r="AK158" s="57"/>
      <c r="AL158" s="57"/>
      <c r="AM158" s="57"/>
      <c r="AN158" s="57"/>
      <c r="AO158" s="57"/>
      <c r="AP158" s="57"/>
      <c r="AQ158" s="57"/>
      <c r="AR158" s="57"/>
      <c r="AS158" s="57"/>
      <c r="AT158" s="19"/>
      <c r="AU158" s="19"/>
      <c r="AV158" s="19"/>
      <c r="AW158" s="19"/>
      <c r="AX158" s="19"/>
      <c r="AY158" s="19"/>
      <c r="AZ158" s="19"/>
      <c r="BA158" s="19"/>
      <c r="BB158" s="19"/>
      <c r="BC158" s="19"/>
      <c r="BD158" s="19"/>
      <c r="BE158" s="19"/>
      <c r="BF158" s="19"/>
      <c r="BG158" s="19"/>
      <c r="BH158" s="19"/>
      <c r="BI158" s="19"/>
      <c r="BJ158" s="19"/>
    </row>
    <row r="159" spans="21:62" s="1" customFormat="1" ht="12.75" customHeight="1">
      <c r="U159" s="19"/>
      <c r="V159" s="19"/>
      <c r="W159" s="19"/>
      <c r="X159" s="19"/>
      <c r="Y159" s="19"/>
      <c r="Z159" s="19"/>
      <c r="AA159" s="19"/>
      <c r="AB159" s="19"/>
      <c r="AC159" s="19"/>
      <c r="AD159" s="57"/>
      <c r="AE159" s="57"/>
      <c r="AF159" s="57"/>
      <c r="AG159" s="57"/>
      <c r="AH159" s="57"/>
      <c r="AI159" s="57"/>
      <c r="AJ159" s="57"/>
      <c r="AK159" s="57"/>
      <c r="AL159" s="57"/>
      <c r="AM159" s="57"/>
      <c r="AN159" s="57"/>
      <c r="AO159" s="57"/>
      <c r="AP159" s="57"/>
      <c r="AQ159" s="57"/>
      <c r="AR159" s="57"/>
      <c r="AS159" s="57"/>
      <c r="AT159" s="19"/>
      <c r="AU159" s="19"/>
      <c r="AV159" s="19"/>
      <c r="AW159" s="19"/>
      <c r="AX159" s="19"/>
      <c r="AY159" s="19"/>
      <c r="AZ159" s="19"/>
      <c r="BA159" s="19"/>
      <c r="BB159" s="19"/>
      <c r="BC159" s="19"/>
      <c r="BD159" s="19"/>
      <c r="BE159" s="19"/>
      <c r="BF159" s="19"/>
      <c r="BG159" s="19"/>
      <c r="BH159" s="19"/>
      <c r="BI159" s="19"/>
      <c r="BJ159" s="19"/>
    </row>
    <row r="160" spans="21:62" s="1" customFormat="1" ht="12.75" customHeight="1">
      <c r="U160" s="19"/>
      <c r="V160" s="19"/>
      <c r="W160" s="19"/>
      <c r="X160" s="19"/>
      <c r="Y160" s="19"/>
      <c r="Z160" s="19"/>
      <c r="AA160" s="19"/>
      <c r="AB160" s="19"/>
      <c r="AC160" s="19"/>
      <c r="AD160" s="57"/>
      <c r="AE160" s="57"/>
      <c r="AF160" s="57"/>
      <c r="AG160" s="57"/>
      <c r="AH160" s="57"/>
      <c r="AI160" s="57"/>
      <c r="AJ160" s="57"/>
      <c r="AK160" s="57"/>
      <c r="AL160" s="57"/>
      <c r="AM160" s="57"/>
      <c r="AN160" s="57"/>
      <c r="AO160" s="57"/>
      <c r="AP160" s="57"/>
      <c r="AQ160" s="57"/>
      <c r="AR160" s="57"/>
      <c r="AS160" s="57"/>
      <c r="AT160" s="19"/>
      <c r="AU160" s="19"/>
      <c r="AV160" s="19"/>
      <c r="AW160" s="19"/>
      <c r="AX160" s="19"/>
      <c r="AY160" s="19"/>
      <c r="AZ160" s="19"/>
      <c r="BA160" s="19"/>
      <c r="BB160" s="19"/>
      <c r="BC160" s="19"/>
      <c r="BD160" s="19"/>
      <c r="BE160" s="19"/>
      <c r="BF160" s="19"/>
      <c r="BG160" s="19"/>
      <c r="BH160" s="19"/>
      <c r="BI160" s="19"/>
      <c r="BJ160" s="19"/>
    </row>
    <row r="161" spans="21:62" s="1" customFormat="1" ht="12.75" customHeight="1">
      <c r="U161" s="19"/>
      <c r="V161" s="19"/>
      <c r="W161" s="19"/>
      <c r="X161" s="19"/>
      <c r="Y161" s="19"/>
      <c r="Z161" s="19"/>
      <c r="AA161" s="19"/>
      <c r="AB161" s="19"/>
      <c r="AC161" s="19"/>
      <c r="AD161" s="57"/>
      <c r="AE161" s="57"/>
      <c r="AF161" s="57"/>
      <c r="AG161" s="57"/>
      <c r="AH161" s="57"/>
      <c r="AI161" s="57"/>
      <c r="AJ161" s="57"/>
      <c r="AK161" s="57"/>
      <c r="AL161" s="57"/>
      <c r="AM161" s="57"/>
      <c r="AN161" s="57"/>
      <c r="AO161" s="57"/>
      <c r="AP161" s="57"/>
      <c r="AQ161" s="57"/>
      <c r="AR161" s="57"/>
      <c r="AS161" s="57"/>
      <c r="AT161" s="19"/>
      <c r="AU161" s="19"/>
      <c r="AV161" s="19"/>
      <c r="AW161" s="19"/>
      <c r="AX161" s="19"/>
      <c r="AY161" s="19"/>
      <c r="AZ161" s="19"/>
      <c r="BA161" s="19"/>
      <c r="BB161" s="19"/>
      <c r="BC161" s="19"/>
      <c r="BD161" s="19"/>
      <c r="BE161" s="19"/>
      <c r="BF161" s="19"/>
      <c r="BG161" s="19"/>
      <c r="BH161" s="19"/>
      <c r="BI161" s="19"/>
      <c r="BJ161" s="19"/>
    </row>
    <row r="162" spans="21:62" s="1" customFormat="1" ht="12.75" customHeight="1">
      <c r="U162" s="19"/>
      <c r="V162" s="19"/>
      <c r="W162" s="19"/>
      <c r="X162" s="19"/>
      <c r="Y162" s="19"/>
      <c r="Z162" s="19"/>
      <c r="AA162" s="19"/>
      <c r="AB162" s="19"/>
      <c r="AC162" s="19"/>
      <c r="AD162" s="57"/>
      <c r="AE162" s="57"/>
      <c r="AF162" s="57"/>
      <c r="AG162" s="57"/>
      <c r="AH162" s="57"/>
      <c r="AI162" s="57"/>
      <c r="AJ162" s="57"/>
      <c r="AK162" s="57"/>
      <c r="AL162" s="57"/>
      <c r="AM162" s="57"/>
      <c r="AN162" s="57"/>
      <c r="AO162" s="57"/>
      <c r="AP162" s="57"/>
      <c r="AQ162" s="57"/>
      <c r="AR162" s="57"/>
      <c r="AS162" s="57"/>
      <c r="AT162" s="19"/>
      <c r="AU162" s="19"/>
      <c r="AV162" s="19"/>
      <c r="AW162" s="19"/>
      <c r="AX162" s="19"/>
      <c r="AY162" s="19"/>
      <c r="AZ162" s="19"/>
      <c r="BA162" s="19"/>
      <c r="BB162" s="19"/>
      <c r="BC162" s="19"/>
      <c r="BD162" s="19"/>
      <c r="BE162" s="19"/>
      <c r="BF162" s="19"/>
      <c r="BG162" s="19"/>
      <c r="BH162" s="19"/>
      <c r="BI162" s="19"/>
      <c r="BJ162" s="19"/>
    </row>
    <row r="163" spans="21:62" s="1" customFormat="1" ht="12.75" customHeight="1">
      <c r="U163" s="19"/>
      <c r="V163" s="19"/>
      <c r="W163" s="19"/>
      <c r="X163" s="19"/>
      <c r="Y163" s="19"/>
      <c r="Z163" s="19"/>
      <c r="AA163" s="19"/>
      <c r="AB163" s="19"/>
      <c r="AC163" s="19"/>
      <c r="AD163" s="57"/>
      <c r="AE163" s="57"/>
      <c r="AF163" s="57"/>
      <c r="AG163" s="57"/>
      <c r="AH163" s="57"/>
      <c r="AI163" s="57"/>
      <c r="AJ163" s="57"/>
      <c r="AK163" s="57"/>
      <c r="AL163" s="57"/>
      <c r="AM163" s="57"/>
      <c r="AN163" s="57"/>
      <c r="AO163" s="57"/>
      <c r="AP163" s="57"/>
      <c r="AQ163" s="57"/>
      <c r="AR163" s="57"/>
      <c r="AS163" s="57"/>
      <c r="AT163" s="19"/>
      <c r="AU163" s="19"/>
      <c r="AV163" s="19"/>
      <c r="AW163" s="19"/>
      <c r="AX163" s="19"/>
      <c r="AY163" s="19"/>
      <c r="AZ163" s="19"/>
      <c r="BA163" s="19"/>
      <c r="BB163" s="19"/>
      <c r="BC163" s="19"/>
      <c r="BD163" s="19"/>
      <c r="BE163" s="19"/>
      <c r="BF163" s="19"/>
      <c r="BG163" s="19"/>
      <c r="BH163" s="19"/>
      <c r="BI163" s="19"/>
      <c r="BJ163" s="19"/>
    </row>
    <row r="164" spans="21:62" s="1" customFormat="1" ht="12.75" customHeight="1">
      <c r="U164" s="19"/>
      <c r="V164" s="19"/>
      <c r="W164" s="19"/>
      <c r="X164" s="19"/>
      <c r="Y164" s="19"/>
      <c r="Z164" s="19"/>
      <c r="AA164" s="19"/>
      <c r="AB164" s="19"/>
      <c r="AC164" s="19"/>
      <c r="AD164" s="57"/>
      <c r="AE164" s="57"/>
      <c r="AF164" s="57"/>
      <c r="AG164" s="57"/>
      <c r="AH164" s="57"/>
      <c r="AI164" s="57"/>
      <c r="AJ164" s="57"/>
      <c r="AK164" s="57"/>
      <c r="AL164" s="57"/>
      <c r="AM164" s="57"/>
      <c r="AN164" s="57"/>
      <c r="AO164" s="57"/>
      <c r="AP164" s="57"/>
      <c r="AQ164" s="57"/>
      <c r="AR164" s="57"/>
      <c r="AS164" s="57"/>
      <c r="AT164" s="19"/>
      <c r="AU164" s="19"/>
      <c r="AV164" s="19"/>
      <c r="AW164" s="19"/>
      <c r="AX164" s="19"/>
      <c r="AY164" s="19"/>
      <c r="AZ164" s="19"/>
      <c r="BA164" s="19"/>
      <c r="BB164" s="19"/>
      <c r="BC164" s="19"/>
      <c r="BD164" s="19"/>
      <c r="BE164" s="19"/>
      <c r="BF164" s="19"/>
      <c r="BG164" s="19"/>
      <c r="BH164" s="19"/>
      <c r="BI164" s="19"/>
      <c r="BJ164" s="19"/>
    </row>
    <row r="165" spans="21:62" s="1" customFormat="1" ht="12.75" customHeight="1">
      <c r="U165" s="19"/>
      <c r="V165" s="19"/>
      <c r="W165" s="19"/>
      <c r="X165" s="19"/>
      <c r="Y165" s="19"/>
      <c r="Z165" s="19"/>
      <c r="AA165" s="19"/>
      <c r="AB165" s="19"/>
      <c r="AC165" s="19"/>
      <c r="AD165" s="57"/>
      <c r="AE165" s="57"/>
      <c r="AF165" s="57"/>
      <c r="AG165" s="57"/>
      <c r="AH165" s="57"/>
      <c r="AI165" s="57"/>
      <c r="AJ165" s="57"/>
      <c r="AK165" s="57"/>
      <c r="AL165" s="57"/>
      <c r="AM165" s="57"/>
      <c r="AN165" s="57"/>
      <c r="AO165" s="57"/>
      <c r="AP165" s="57"/>
      <c r="AQ165" s="57"/>
      <c r="AR165" s="57"/>
      <c r="AS165" s="57"/>
      <c r="AT165" s="19"/>
      <c r="AU165" s="19"/>
      <c r="AV165" s="19"/>
      <c r="AW165" s="19"/>
      <c r="AX165" s="19"/>
      <c r="AY165" s="19"/>
      <c r="AZ165" s="19"/>
      <c r="BA165" s="19"/>
      <c r="BB165" s="19"/>
      <c r="BC165" s="19"/>
      <c r="BD165" s="19"/>
      <c r="BE165" s="19"/>
      <c r="BF165" s="19"/>
      <c r="BG165" s="19"/>
      <c r="BH165" s="19"/>
      <c r="BI165" s="19"/>
      <c r="BJ165" s="19"/>
    </row>
    <row r="166" spans="21:62" s="1" customFormat="1" ht="12.75" customHeight="1">
      <c r="U166" s="19"/>
      <c r="V166" s="19"/>
      <c r="W166" s="19"/>
      <c r="X166" s="19"/>
      <c r="Y166" s="19"/>
      <c r="Z166" s="19"/>
      <c r="AA166" s="19"/>
      <c r="AB166" s="19"/>
      <c r="AC166" s="19"/>
      <c r="AD166" s="57"/>
      <c r="AE166" s="57"/>
      <c r="AF166" s="57"/>
      <c r="AG166" s="57"/>
      <c r="AH166" s="57"/>
      <c r="AI166" s="57"/>
      <c r="AJ166" s="57"/>
      <c r="AK166" s="57"/>
      <c r="AL166" s="57"/>
      <c r="AM166" s="57"/>
      <c r="AN166" s="57"/>
      <c r="AO166" s="57"/>
      <c r="AP166" s="57"/>
      <c r="AQ166" s="57"/>
      <c r="AR166" s="57"/>
      <c r="AS166" s="57"/>
      <c r="AT166" s="19"/>
      <c r="AU166" s="19"/>
      <c r="AV166" s="19"/>
      <c r="AW166" s="19"/>
      <c r="AX166" s="19"/>
      <c r="AY166" s="19"/>
      <c r="AZ166" s="19"/>
      <c r="BA166" s="19"/>
      <c r="BB166" s="19"/>
      <c r="BC166" s="19"/>
      <c r="BD166" s="19"/>
      <c r="BE166" s="19"/>
      <c r="BF166" s="19"/>
      <c r="BG166" s="19"/>
      <c r="BH166" s="19"/>
      <c r="BI166" s="19"/>
      <c r="BJ166" s="19"/>
    </row>
    <row r="167" spans="21:62" s="1" customFormat="1" ht="12.75" customHeight="1">
      <c r="U167" s="19"/>
      <c r="V167" s="19"/>
      <c r="W167" s="19"/>
      <c r="X167" s="19"/>
      <c r="Y167" s="19"/>
      <c r="Z167" s="19"/>
      <c r="AA167" s="19"/>
      <c r="AB167" s="19"/>
      <c r="AC167" s="19"/>
      <c r="AD167" s="57"/>
      <c r="AE167" s="57"/>
      <c r="AF167" s="57"/>
      <c r="AG167" s="57"/>
      <c r="AH167" s="57"/>
      <c r="AI167" s="57"/>
      <c r="AJ167" s="57"/>
      <c r="AK167" s="57"/>
      <c r="AL167" s="57"/>
      <c r="AM167" s="57"/>
      <c r="AN167" s="57"/>
      <c r="AO167" s="57"/>
      <c r="AP167" s="57"/>
      <c r="AQ167" s="57"/>
      <c r="AR167" s="57"/>
      <c r="AS167" s="57"/>
      <c r="AT167" s="19"/>
      <c r="AU167" s="19"/>
      <c r="AV167" s="19"/>
      <c r="AW167" s="19"/>
      <c r="AX167" s="19"/>
      <c r="AY167" s="19"/>
      <c r="AZ167" s="19"/>
      <c r="BA167" s="19"/>
      <c r="BB167" s="19"/>
      <c r="BC167" s="19"/>
      <c r="BD167" s="19"/>
      <c r="BE167" s="19"/>
      <c r="BF167" s="19"/>
      <c r="BG167" s="19"/>
      <c r="BH167" s="19"/>
      <c r="BI167" s="19"/>
      <c r="BJ167" s="19"/>
    </row>
    <row r="168" spans="21:62" s="1" customFormat="1" ht="12.75" customHeight="1">
      <c r="U168" s="19"/>
      <c r="V168" s="19"/>
      <c r="W168" s="19"/>
      <c r="X168" s="19"/>
      <c r="Y168" s="19"/>
      <c r="Z168" s="19"/>
      <c r="AA168" s="19"/>
      <c r="AB168" s="19"/>
      <c r="AC168" s="19"/>
      <c r="AD168" s="57"/>
      <c r="AE168" s="57"/>
      <c r="AF168" s="57"/>
      <c r="AG168" s="57"/>
      <c r="AH168" s="57"/>
      <c r="AI168" s="57"/>
      <c r="AJ168" s="57"/>
      <c r="AK168" s="57"/>
      <c r="AL168" s="57"/>
      <c r="AM168" s="57"/>
      <c r="AN168" s="57"/>
      <c r="AO168" s="57"/>
      <c r="AP168" s="57"/>
      <c r="AQ168" s="57"/>
      <c r="AR168" s="57"/>
      <c r="AS168" s="57"/>
      <c r="AT168" s="19"/>
      <c r="AU168" s="19"/>
      <c r="AV168" s="19"/>
      <c r="AW168" s="19"/>
      <c r="AX168" s="19"/>
      <c r="AY168" s="19"/>
      <c r="AZ168" s="19"/>
      <c r="BA168" s="19"/>
      <c r="BB168" s="19"/>
      <c r="BC168" s="19"/>
      <c r="BD168" s="19"/>
      <c r="BE168" s="19"/>
      <c r="BF168" s="19"/>
      <c r="BG168" s="19"/>
      <c r="BH168" s="19"/>
      <c r="BI168" s="19"/>
      <c r="BJ168" s="19"/>
    </row>
    <row r="169" spans="21:62" s="1" customFormat="1" ht="12.75" customHeight="1">
      <c r="U169" s="19"/>
      <c r="V169" s="19"/>
      <c r="W169" s="19"/>
      <c r="X169" s="19"/>
      <c r="Y169" s="19"/>
      <c r="Z169" s="19"/>
      <c r="AA169" s="19"/>
      <c r="AB169" s="19"/>
      <c r="AC169" s="19"/>
      <c r="AD169" s="57"/>
      <c r="AE169" s="57"/>
      <c r="AF169" s="57"/>
      <c r="AG169" s="57"/>
      <c r="AH169" s="57"/>
      <c r="AI169" s="57"/>
      <c r="AJ169" s="57"/>
      <c r="AK169" s="57"/>
      <c r="AL169" s="57"/>
      <c r="AM169" s="57"/>
      <c r="AN169" s="57"/>
      <c r="AO169" s="57"/>
      <c r="AP169" s="57"/>
      <c r="AQ169" s="57"/>
      <c r="AR169" s="57"/>
      <c r="AS169" s="57"/>
      <c r="AT169" s="19"/>
      <c r="AU169" s="19"/>
      <c r="AV169" s="19"/>
      <c r="AW169" s="19"/>
      <c r="AX169" s="19"/>
      <c r="AY169" s="19"/>
      <c r="AZ169" s="19"/>
      <c r="BA169" s="19"/>
      <c r="BB169" s="19"/>
      <c r="BC169" s="19"/>
      <c r="BD169" s="19"/>
      <c r="BE169" s="19"/>
      <c r="BF169" s="19"/>
      <c r="BG169" s="19"/>
      <c r="BH169" s="19"/>
      <c r="BI169" s="19"/>
      <c r="BJ169" s="19"/>
    </row>
    <row r="170" spans="21:62" s="1" customFormat="1" ht="12.75" customHeight="1">
      <c r="U170" s="19"/>
      <c r="V170" s="19"/>
      <c r="W170" s="19"/>
      <c r="X170" s="19"/>
      <c r="Y170" s="19"/>
      <c r="Z170" s="19"/>
      <c r="AA170" s="19"/>
      <c r="AB170" s="19"/>
      <c r="AC170" s="19"/>
      <c r="AD170" s="57"/>
      <c r="AE170" s="57"/>
      <c r="AF170" s="57"/>
      <c r="AG170" s="57"/>
      <c r="AH170" s="57"/>
      <c r="AI170" s="57"/>
      <c r="AJ170" s="57"/>
      <c r="AK170" s="57"/>
      <c r="AL170" s="57"/>
      <c r="AM170" s="57"/>
      <c r="AN170" s="57"/>
      <c r="AO170" s="57"/>
      <c r="AP170" s="57"/>
      <c r="AQ170" s="57"/>
      <c r="AR170" s="57"/>
      <c r="AS170" s="57"/>
      <c r="AT170" s="19"/>
      <c r="AU170" s="19"/>
      <c r="AV170" s="19"/>
      <c r="AW170" s="19"/>
      <c r="AX170" s="19"/>
      <c r="AY170" s="19"/>
      <c r="AZ170" s="19"/>
      <c r="BA170" s="19"/>
      <c r="BB170" s="19"/>
      <c r="BC170" s="19"/>
      <c r="BD170" s="19"/>
      <c r="BE170" s="19"/>
      <c r="BF170" s="19"/>
      <c r="BG170" s="19"/>
      <c r="BH170" s="19"/>
      <c r="BI170" s="19"/>
      <c r="BJ170" s="19"/>
    </row>
    <row r="171" spans="21:62" s="1" customFormat="1" ht="12.75" customHeight="1">
      <c r="U171" s="19"/>
      <c r="V171" s="19"/>
      <c r="W171" s="19"/>
      <c r="X171" s="19"/>
      <c r="Y171" s="19"/>
      <c r="Z171" s="19"/>
      <c r="AA171" s="19"/>
      <c r="AB171" s="19"/>
      <c r="AC171" s="19"/>
      <c r="AD171" s="57"/>
      <c r="AE171" s="57"/>
      <c r="AF171" s="57"/>
      <c r="AG171" s="57"/>
      <c r="AH171" s="57"/>
      <c r="AI171" s="57"/>
      <c r="AJ171" s="57"/>
      <c r="AK171" s="57"/>
      <c r="AL171" s="57"/>
      <c r="AM171" s="57"/>
      <c r="AN171" s="57"/>
      <c r="AO171" s="57"/>
      <c r="AP171" s="57"/>
      <c r="AQ171" s="57"/>
      <c r="AR171" s="57"/>
      <c r="AS171" s="57"/>
      <c r="AT171" s="19"/>
      <c r="AU171" s="19"/>
      <c r="AV171" s="19"/>
      <c r="AW171" s="19"/>
      <c r="AX171" s="19"/>
      <c r="AY171" s="19"/>
      <c r="AZ171" s="19"/>
      <c r="BA171" s="19"/>
      <c r="BB171" s="19"/>
      <c r="BC171" s="19"/>
      <c r="BD171" s="19"/>
      <c r="BE171" s="19"/>
      <c r="BF171" s="19"/>
      <c r="BG171" s="19"/>
      <c r="BH171" s="19"/>
      <c r="BI171" s="19"/>
      <c r="BJ171" s="19"/>
    </row>
    <row r="172" spans="21:62" s="1" customFormat="1" ht="12.75" customHeight="1">
      <c r="U172" s="19"/>
      <c r="V172" s="19"/>
      <c r="W172" s="19"/>
      <c r="X172" s="19"/>
      <c r="Y172" s="19"/>
      <c r="Z172" s="19"/>
      <c r="AA172" s="19"/>
      <c r="AB172" s="19"/>
      <c r="AC172" s="19"/>
      <c r="AD172" s="57"/>
      <c r="AE172" s="57"/>
      <c r="AF172" s="57"/>
      <c r="AG172" s="57"/>
      <c r="AH172" s="57"/>
      <c r="AI172" s="57"/>
      <c r="AJ172" s="57"/>
      <c r="AK172" s="57"/>
      <c r="AL172" s="57"/>
      <c r="AM172" s="57"/>
      <c r="AN172" s="57"/>
      <c r="AO172" s="57"/>
      <c r="AP172" s="57"/>
      <c r="AQ172" s="57"/>
      <c r="AR172" s="57"/>
      <c r="AS172" s="57"/>
      <c r="AT172" s="19"/>
      <c r="AU172" s="19"/>
      <c r="AV172" s="19"/>
      <c r="AW172" s="19"/>
      <c r="AX172" s="19"/>
      <c r="AY172" s="19"/>
      <c r="AZ172" s="19"/>
      <c r="BA172" s="19"/>
      <c r="BB172" s="19"/>
      <c r="BC172" s="19"/>
      <c r="BD172" s="19"/>
      <c r="BE172" s="19"/>
      <c r="BF172" s="19"/>
      <c r="BG172" s="19"/>
      <c r="BH172" s="19"/>
      <c r="BI172" s="19"/>
      <c r="BJ172" s="19"/>
    </row>
    <row r="173" spans="21:62" s="1" customFormat="1" ht="12.75" customHeight="1">
      <c r="U173" s="19"/>
      <c r="V173" s="19"/>
      <c r="W173" s="19"/>
      <c r="X173" s="19"/>
      <c r="Y173" s="19"/>
      <c r="Z173" s="19"/>
      <c r="AA173" s="19"/>
      <c r="AB173" s="19"/>
      <c r="AC173" s="19"/>
      <c r="AD173" s="57"/>
      <c r="AE173" s="57"/>
      <c r="AF173" s="57"/>
      <c r="AG173" s="57"/>
      <c r="AH173" s="57"/>
      <c r="AI173" s="57"/>
      <c r="AJ173" s="57"/>
      <c r="AK173" s="57"/>
      <c r="AL173" s="57"/>
      <c r="AM173" s="57"/>
      <c r="AN173" s="57"/>
      <c r="AO173" s="57"/>
      <c r="AP173" s="57"/>
      <c r="AQ173" s="57"/>
      <c r="AR173" s="57"/>
      <c r="AS173" s="57"/>
      <c r="AT173" s="19"/>
      <c r="AU173" s="19"/>
      <c r="AV173" s="19"/>
      <c r="AW173" s="19"/>
      <c r="AX173" s="19"/>
      <c r="AY173" s="19"/>
      <c r="AZ173" s="19"/>
      <c r="BA173" s="19"/>
      <c r="BB173" s="19"/>
      <c r="BC173" s="19"/>
      <c r="BD173" s="19"/>
      <c r="BE173" s="19"/>
      <c r="BF173" s="19"/>
      <c r="BG173" s="19"/>
      <c r="BH173" s="19"/>
      <c r="BI173" s="19"/>
      <c r="BJ173" s="19"/>
    </row>
    <row r="174" spans="21:62" s="1" customFormat="1" ht="12.75" customHeight="1">
      <c r="U174" s="19"/>
      <c r="V174" s="19"/>
      <c r="W174" s="19"/>
      <c r="X174" s="19"/>
      <c r="Y174" s="19"/>
      <c r="Z174" s="19"/>
      <c r="AA174" s="19"/>
      <c r="AB174" s="19"/>
      <c r="AC174" s="19"/>
      <c r="AD174" s="57"/>
      <c r="AE174" s="57"/>
      <c r="AF174" s="57"/>
      <c r="AG174" s="57"/>
      <c r="AH174" s="57"/>
      <c r="AI174" s="57"/>
      <c r="AJ174" s="57"/>
      <c r="AK174" s="57"/>
      <c r="AL174" s="57"/>
      <c r="AM174" s="57"/>
      <c r="AN174" s="57"/>
      <c r="AO174" s="57"/>
      <c r="AP174" s="57"/>
      <c r="AQ174" s="57"/>
      <c r="AR174" s="57"/>
      <c r="AS174" s="57"/>
      <c r="AT174" s="19"/>
      <c r="AU174" s="19"/>
      <c r="AV174" s="19"/>
      <c r="AW174" s="19"/>
      <c r="AX174" s="19"/>
      <c r="AY174" s="19"/>
      <c r="AZ174" s="19"/>
      <c r="BA174" s="19"/>
      <c r="BB174" s="19"/>
      <c r="BC174" s="19"/>
      <c r="BD174" s="19"/>
      <c r="BE174" s="19"/>
      <c r="BF174" s="19"/>
      <c r="BG174" s="19"/>
      <c r="BH174" s="19"/>
      <c r="BI174" s="19"/>
      <c r="BJ174" s="19"/>
    </row>
    <row r="175" spans="21:62" s="1" customFormat="1" ht="12.75" customHeight="1">
      <c r="U175" s="19"/>
      <c r="V175" s="19"/>
      <c r="W175" s="19"/>
      <c r="X175" s="19"/>
      <c r="Y175" s="19"/>
      <c r="Z175" s="19"/>
      <c r="AA175" s="19"/>
      <c r="AB175" s="19"/>
      <c r="AC175" s="19"/>
      <c r="AD175" s="57"/>
      <c r="AE175" s="57"/>
      <c r="AF175" s="57"/>
      <c r="AG175" s="57"/>
      <c r="AH175" s="57"/>
      <c r="AI175" s="57"/>
      <c r="AJ175" s="57"/>
      <c r="AK175" s="57"/>
      <c r="AL175" s="57"/>
      <c r="AM175" s="57"/>
      <c r="AN175" s="57"/>
      <c r="AO175" s="57"/>
      <c r="AP175" s="57"/>
      <c r="AQ175" s="57"/>
      <c r="AR175" s="57"/>
      <c r="AS175" s="57"/>
      <c r="AT175" s="19"/>
      <c r="AU175" s="19"/>
      <c r="AV175" s="19"/>
      <c r="AW175" s="19"/>
      <c r="AX175" s="19"/>
      <c r="AY175" s="19"/>
      <c r="AZ175" s="19"/>
      <c r="BA175" s="19"/>
      <c r="BB175" s="19"/>
      <c r="BC175" s="19"/>
      <c r="BD175" s="19"/>
      <c r="BE175" s="19"/>
      <c r="BF175" s="19"/>
      <c r="BG175" s="19"/>
      <c r="BH175" s="19"/>
      <c r="BI175" s="19"/>
      <c r="BJ175" s="19"/>
    </row>
    <row r="176" spans="21:62" s="1" customFormat="1" ht="12.75" customHeight="1">
      <c r="U176" s="19"/>
      <c r="V176" s="19"/>
      <c r="W176" s="19"/>
      <c r="X176" s="19"/>
      <c r="Y176" s="19"/>
      <c r="Z176" s="19"/>
      <c r="AA176" s="19"/>
      <c r="AB176" s="19"/>
      <c r="AC176" s="19"/>
      <c r="AD176" s="57"/>
      <c r="AE176" s="57"/>
      <c r="AF176" s="57"/>
      <c r="AG176" s="57"/>
      <c r="AH176" s="57"/>
      <c r="AI176" s="57"/>
      <c r="AJ176" s="57"/>
      <c r="AK176" s="57"/>
      <c r="AL176" s="57"/>
      <c r="AM176" s="57"/>
      <c r="AN176" s="57"/>
      <c r="AO176" s="57"/>
      <c r="AP176" s="57"/>
      <c r="AQ176" s="57"/>
      <c r="AR176" s="57"/>
      <c r="AS176" s="57"/>
      <c r="AT176" s="19"/>
      <c r="AU176" s="19"/>
      <c r="AV176" s="19"/>
      <c r="AW176" s="19"/>
      <c r="AX176" s="19"/>
      <c r="AY176" s="19"/>
      <c r="AZ176" s="19"/>
      <c r="BA176" s="19"/>
      <c r="BB176" s="19"/>
      <c r="BC176" s="19"/>
      <c r="BD176" s="19"/>
      <c r="BE176" s="19"/>
      <c r="BF176" s="19"/>
      <c r="BG176" s="19"/>
      <c r="BH176" s="19"/>
      <c r="BI176" s="19"/>
      <c r="BJ176" s="19"/>
    </row>
    <row r="177" spans="21:62" s="1" customFormat="1" ht="12.75" customHeight="1">
      <c r="U177" s="19"/>
      <c r="V177" s="19"/>
      <c r="W177" s="19"/>
      <c r="X177" s="19"/>
      <c r="Y177" s="19"/>
      <c r="Z177" s="19"/>
      <c r="AA177" s="19"/>
      <c r="AB177" s="19"/>
      <c r="AC177" s="19"/>
      <c r="AD177" s="57"/>
      <c r="AE177" s="57"/>
      <c r="AF177" s="57"/>
      <c r="AG177" s="57"/>
      <c r="AH177" s="57"/>
      <c r="AI177" s="57"/>
      <c r="AJ177" s="57"/>
      <c r="AK177" s="57"/>
      <c r="AL177" s="57"/>
      <c r="AM177" s="57"/>
      <c r="AN177" s="57"/>
      <c r="AO177" s="57"/>
      <c r="AP177" s="57"/>
      <c r="AQ177" s="57"/>
      <c r="AR177" s="57"/>
      <c r="AS177" s="57"/>
      <c r="AT177" s="19"/>
      <c r="AU177" s="19"/>
      <c r="AV177" s="19"/>
      <c r="AW177" s="19"/>
      <c r="AX177" s="19"/>
      <c r="AY177" s="19"/>
      <c r="AZ177" s="19"/>
      <c r="BA177" s="19"/>
      <c r="BB177" s="19"/>
      <c r="BC177" s="19"/>
      <c r="BD177" s="19"/>
      <c r="BE177" s="19"/>
      <c r="BF177" s="19"/>
      <c r="BG177" s="19"/>
      <c r="BH177" s="19"/>
      <c r="BI177" s="19"/>
      <c r="BJ177" s="19"/>
    </row>
    <row r="178" spans="21:62" s="1" customFormat="1" ht="12.75" customHeight="1">
      <c r="U178" s="19"/>
      <c r="V178" s="19"/>
      <c r="W178" s="19"/>
      <c r="X178" s="19"/>
      <c r="Y178" s="19"/>
      <c r="Z178" s="19"/>
      <c r="AA178" s="19"/>
      <c r="AB178" s="19"/>
      <c r="AC178" s="19"/>
      <c r="AD178" s="57"/>
      <c r="AE178" s="57"/>
      <c r="AF178" s="57"/>
      <c r="AG178" s="57"/>
      <c r="AH178" s="57"/>
      <c r="AI178" s="57"/>
      <c r="AJ178" s="57"/>
      <c r="AK178" s="57"/>
      <c r="AL178" s="57"/>
      <c r="AM178" s="57"/>
      <c r="AN178" s="57"/>
      <c r="AO178" s="57"/>
      <c r="AP178" s="57"/>
      <c r="AQ178" s="57"/>
      <c r="AR178" s="57"/>
      <c r="AS178" s="57"/>
      <c r="AT178" s="19"/>
      <c r="AU178" s="19"/>
      <c r="AV178" s="19"/>
      <c r="AW178" s="19"/>
      <c r="AX178" s="19"/>
      <c r="AY178" s="19"/>
      <c r="AZ178" s="19"/>
      <c r="BA178" s="19"/>
      <c r="BB178" s="19"/>
      <c r="BC178" s="19"/>
      <c r="BD178" s="19"/>
      <c r="BE178" s="19"/>
      <c r="BF178" s="19"/>
      <c r="BG178" s="19"/>
      <c r="BH178" s="19"/>
      <c r="BI178" s="19"/>
      <c r="BJ178" s="19"/>
    </row>
    <row r="179" spans="21:62" s="1" customFormat="1" ht="12.75" customHeight="1">
      <c r="U179" s="19"/>
      <c r="V179" s="19"/>
      <c r="W179" s="19"/>
      <c r="X179" s="19"/>
      <c r="Y179" s="19"/>
      <c r="Z179" s="19"/>
      <c r="AA179" s="19"/>
      <c r="AB179" s="19"/>
      <c r="AC179" s="19"/>
      <c r="AD179" s="57"/>
      <c r="AE179" s="57"/>
      <c r="AF179" s="57"/>
      <c r="AG179" s="57"/>
      <c r="AH179" s="57"/>
      <c r="AI179" s="57"/>
      <c r="AJ179" s="57"/>
      <c r="AK179" s="57"/>
      <c r="AL179" s="57"/>
      <c r="AM179" s="57"/>
      <c r="AN179" s="57"/>
      <c r="AO179" s="57"/>
      <c r="AP179" s="57"/>
      <c r="AQ179" s="57"/>
      <c r="AR179" s="57"/>
      <c r="AS179" s="57"/>
      <c r="AT179" s="19"/>
      <c r="AU179" s="19"/>
      <c r="AV179" s="19"/>
      <c r="AW179" s="19"/>
      <c r="AX179" s="19"/>
      <c r="AY179" s="19"/>
      <c r="AZ179" s="19"/>
      <c r="BA179" s="19"/>
      <c r="BB179" s="19"/>
      <c r="BC179" s="19"/>
      <c r="BD179" s="19"/>
      <c r="BE179" s="19"/>
      <c r="BF179" s="19"/>
      <c r="BG179" s="19"/>
      <c r="BH179" s="19"/>
      <c r="BI179" s="19"/>
      <c r="BJ179" s="19"/>
    </row>
    <row r="180" spans="21:62" s="1" customFormat="1" ht="12.75" customHeight="1">
      <c r="U180" s="19"/>
      <c r="V180" s="19"/>
      <c r="W180" s="19"/>
      <c r="X180" s="19"/>
      <c r="Y180" s="19"/>
      <c r="Z180" s="19"/>
      <c r="AA180" s="19"/>
      <c r="AB180" s="19"/>
      <c r="AC180" s="19"/>
      <c r="AD180" s="57"/>
      <c r="AE180" s="57"/>
      <c r="AF180" s="57"/>
      <c r="AG180" s="57"/>
      <c r="AH180" s="57"/>
      <c r="AI180" s="57"/>
      <c r="AJ180" s="57"/>
      <c r="AK180" s="57"/>
      <c r="AL180" s="57"/>
      <c r="AM180" s="57"/>
      <c r="AN180" s="57"/>
      <c r="AO180" s="57"/>
      <c r="AP180" s="57"/>
      <c r="AQ180" s="57"/>
      <c r="AR180" s="57"/>
      <c r="AS180" s="57"/>
      <c r="AT180" s="19"/>
      <c r="AU180" s="19"/>
      <c r="AV180" s="19"/>
      <c r="AW180" s="19"/>
      <c r="AX180" s="19"/>
      <c r="AY180" s="19"/>
      <c r="AZ180" s="19"/>
      <c r="BA180" s="19"/>
      <c r="BB180" s="19"/>
      <c r="BC180" s="19"/>
      <c r="BD180" s="19"/>
      <c r="BE180" s="19"/>
      <c r="BF180" s="19"/>
      <c r="BG180" s="19"/>
      <c r="BH180" s="19"/>
      <c r="BI180" s="19"/>
      <c r="BJ180" s="19"/>
    </row>
    <row r="181" spans="21:62" s="1" customFormat="1" ht="12.75" customHeight="1">
      <c r="U181" s="19"/>
      <c r="V181" s="19"/>
      <c r="W181" s="19"/>
      <c r="X181" s="19"/>
      <c r="Y181" s="19"/>
      <c r="Z181" s="19"/>
      <c r="AA181" s="19"/>
      <c r="AB181" s="19"/>
      <c r="AC181" s="19"/>
      <c r="AD181" s="57"/>
      <c r="AE181" s="57"/>
      <c r="AF181" s="57"/>
      <c r="AG181" s="57"/>
      <c r="AH181" s="57"/>
      <c r="AI181" s="57"/>
      <c r="AJ181" s="57"/>
      <c r="AK181" s="57"/>
      <c r="AL181" s="57"/>
      <c r="AM181" s="57"/>
      <c r="AN181" s="57"/>
      <c r="AO181" s="57"/>
      <c r="AP181" s="57"/>
      <c r="AQ181" s="57"/>
      <c r="AR181" s="57"/>
      <c r="AS181" s="57"/>
      <c r="AT181" s="19"/>
      <c r="AU181" s="19"/>
      <c r="AV181" s="19"/>
      <c r="AW181" s="19"/>
      <c r="AX181" s="19"/>
      <c r="AY181" s="19"/>
      <c r="AZ181" s="19"/>
      <c r="BA181" s="19"/>
      <c r="BB181" s="19"/>
      <c r="BC181" s="19"/>
      <c r="BD181" s="19"/>
      <c r="BE181" s="19"/>
      <c r="BF181" s="19"/>
      <c r="BG181" s="19"/>
      <c r="BH181" s="19"/>
      <c r="BI181" s="19"/>
      <c r="BJ181" s="19"/>
    </row>
    <row r="182" spans="21:62" s="1" customFormat="1" ht="12.75" customHeight="1">
      <c r="U182" s="19"/>
      <c r="V182" s="19"/>
      <c r="W182" s="19"/>
      <c r="X182" s="19"/>
      <c r="Y182" s="19"/>
      <c r="Z182" s="19"/>
      <c r="AA182" s="19"/>
      <c r="AB182" s="19"/>
      <c r="AC182" s="19"/>
      <c r="AD182" s="57"/>
      <c r="AE182" s="57"/>
      <c r="AF182" s="57"/>
      <c r="AG182" s="57"/>
      <c r="AH182" s="57"/>
      <c r="AI182" s="57"/>
      <c r="AJ182" s="57"/>
      <c r="AK182" s="57"/>
      <c r="AL182" s="57"/>
      <c r="AM182" s="57"/>
      <c r="AN182" s="57"/>
      <c r="AO182" s="57"/>
      <c r="AP182" s="57"/>
      <c r="AQ182" s="57"/>
      <c r="AR182" s="57"/>
      <c r="AS182" s="57"/>
      <c r="AT182" s="19"/>
      <c r="AU182" s="19"/>
      <c r="AV182" s="19"/>
      <c r="AW182" s="19"/>
      <c r="AX182" s="19"/>
      <c r="AY182" s="19"/>
      <c r="AZ182" s="19"/>
      <c r="BA182" s="19"/>
      <c r="BB182" s="19"/>
      <c r="BC182" s="19"/>
      <c r="BD182" s="19"/>
      <c r="BE182" s="19"/>
      <c r="BF182" s="19"/>
      <c r="BG182" s="19"/>
      <c r="BH182" s="19"/>
      <c r="BI182" s="19"/>
      <c r="BJ182" s="19"/>
    </row>
    <row r="183" spans="21:62" s="1" customFormat="1" ht="12.75" customHeight="1">
      <c r="U183" s="19"/>
      <c r="V183" s="19"/>
      <c r="W183" s="19"/>
      <c r="X183" s="19"/>
      <c r="Y183" s="19"/>
      <c r="Z183" s="19"/>
      <c r="AA183" s="19"/>
      <c r="AB183" s="19"/>
      <c r="AC183" s="19"/>
      <c r="AD183" s="57"/>
      <c r="AE183" s="57"/>
      <c r="AF183" s="57"/>
      <c r="AG183" s="57"/>
      <c r="AH183" s="57"/>
      <c r="AI183" s="57"/>
      <c r="AJ183" s="57"/>
      <c r="AK183" s="57"/>
      <c r="AL183" s="57"/>
      <c r="AM183" s="57"/>
      <c r="AN183" s="57"/>
      <c r="AO183" s="57"/>
      <c r="AP183" s="57"/>
      <c r="AQ183" s="57"/>
      <c r="AR183" s="57"/>
      <c r="AS183" s="57"/>
      <c r="AT183" s="19"/>
      <c r="AU183" s="19"/>
      <c r="AV183" s="19"/>
      <c r="AW183" s="19"/>
      <c r="AX183" s="19"/>
      <c r="AY183" s="19"/>
      <c r="AZ183" s="19"/>
      <c r="BA183" s="19"/>
      <c r="BB183" s="19"/>
      <c r="BC183" s="19"/>
      <c r="BD183" s="19"/>
      <c r="BE183" s="19"/>
      <c r="BF183" s="19"/>
      <c r="BG183" s="19"/>
      <c r="BH183" s="19"/>
      <c r="BI183" s="19"/>
      <c r="BJ183" s="19"/>
    </row>
    <row r="184" spans="21:62" s="1" customFormat="1" ht="12.75" customHeight="1">
      <c r="U184" s="19"/>
      <c r="V184" s="19"/>
      <c r="W184" s="19"/>
      <c r="X184" s="19"/>
      <c r="Y184" s="19"/>
      <c r="Z184" s="19"/>
      <c r="AA184" s="19"/>
      <c r="AB184" s="19"/>
      <c r="AC184" s="19"/>
      <c r="AD184" s="57"/>
      <c r="AE184" s="57"/>
      <c r="AF184" s="57"/>
      <c r="AG184" s="57"/>
      <c r="AH184" s="57"/>
      <c r="AI184" s="57"/>
      <c r="AJ184" s="57"/>
      <c r="AK184" s="57"/>
      <c r="AL184" s="57"/>
      <c r="AM184" s="57"/>
      <c r="AN184" s="57"/>
      <c r="AO184" s="57"/>
      <c r="AP184" s="57"/>
      <c r="AQ184" s="57"/>
      <c r="AR184" s="57"/>
      <c r="AS184" s="57"/>
      <c r="AT184" s="19"/>
      <c r="AU184" s="19"/>
      <c r="AV184" s="19"/>
      <c r="AW184" s="19"/>
      <c r="AX184" s="19"/>
      <c r="AY184" s="19"/>
      <c r="AZ184" s="19"/>
      <c r="BA184" s="19"/>
      <c r="BB184" s="19"/>
      <c r="BC184" s="19"/>
      <c r="BD184" s="19"/>
      <c r="BE184" s="19"/>
      <c r="BF184" s="19"/>
      <c r="BG184" s="19"/>
      <c r="BH184" s="19"/>
      <c r="BI184" s="19"/>
      <c r="BJ184" s="19"/>
    </row>
    <row r="185" spans="21:62" s="1" customFormat="1" ht="12.75" customHeight="1">
      <c r="U185" s="19"/>
      <c r="V185" s="19"/>
      <c r="W185" s="19"/>
      <c r="X185" s="19"/>
      <c r="Y185" s="19"/>
      <c r="Z185" s="19"/>
      <c r="AA185" s="19"/>
      <c r="AB185" s="19"/>
      <c r="AC185" s="19"/>
      <c r="AD185" s="57"/>
      <c r="AE185" s="57"/>
      <c r="AF185" s="57"/>
      <c r="AG185" s="57"/>
      <c r="AH185" s="57"/>
      <c r="AI185" s="57"/>
      <c r="AJ185" s="57"/>
      <c r="AK185" s="57"/>
      <c r="AL185" s="57"/>
      <c r="AM185" s="57"/>
      <c r="AN185" s="57"/>
      <c r="AO185" s="57"/>
      <c r="AP185" s="57"/>
      <c r="AQ185" s="57"/>
      <c r="AR185" s="57"/>
      <c r="AS185" s="57"/>
      <c r="AT185" s="19"/>
      <c r="AU185" s="19"/>
      <c r="AV185" s="19"/>
      <c r="AW185" s="19"/>
      <c r="AX185" s="19"/>
      <c r="AY185" s="19"/>
      <c r="AZ185" s="19"/>
      <c r="BA185" s="19"/>
      <c r="BB185" s="19"/>
      <c r="BC185" s="19"/>
      <c r="BD185" s="19"/>
      <c r="BE185" s="19"/>
      <c r="BF185" s="19"/>
      <c r="BG185" s="19"/>
      <c r="BH185" s="19"/>
      <c r="BI185" s="19"/>
      <c r="BJ185" s="19"/>
    </row>
    <row r="186" spans="21:62" s="1" customFormat="1" ht="12.75" customHeight="1">
      <c r="U186" s="19"/>
      <c r="V186" s="19"/>
      <c r="W186" s="19"/>
      <c r="X186" s="19"/>
      <c r="Y186" s="19"/>
      <c r="Z186" s="19"/>
      <c r="AA186" s="19"/>
      <c r="AB186" s="19"/>
      <c r="AC186" s="19"/>
      <c r="AD186" s="57"/>
      <c r="AE186" s="57"/>
      <c r="AF186" s="57"/>
      <c r="AG186" s="57"/>
      <c r="AH186" s="57"/>
      <c r="AI186" s="57"/>
      <c r="AJ186" s="57"/>
      <c r="AK186" s="57"/>
      <c r="AL186" s="57"/>
      <c r="AM186" s="57"/>
      <c r="AN186" s="57"/>
      <c r="AO186" s="57"/>
      <c r="AP186" s="57"/>
      <c r="AQ186" s="57"/>
      <c r="AR186" s="57"/>
      <c r="AS186" s="57"/>
      <c r="AT186" s="19"/>
      <c r="AU186" s="19"/>
      <c r="AV186" s="19"/>
      <c r="AW186" s="19"/>
      <c r="AX186" s="19"/>
      <c r="AY186" s="19"/>
      <c r="AZ186" s="19"/>
      <c r="BA186" s="19"/>
      <c r="BB186" s="19"/>
      <c r="BC186" s="19"/>
      <c r="BD186" s="19"/>
      <c r="BE186" s="19"/>
      <c r="BF186" s="19"/>
      <c r="BG186" s="19"/>
      <c r="BH186" s="19"/>
      <c r="BI186" s="19"/>
      <c r="BJ186" s="19"/>
    </row>
    <row r="187" spans="21:62" s="1" customFormat="1" ht="12.75" customHeight="1">
      <c r="U187" s="19"/>
      <c r="V187" s="19"/>
      <c r="W187" s="19"/>
      <c r="X187" s="19"/>
      <c r="Y187" s="19"/>
      <c r="Z187" s="19"/>
      <c r="AA187" s="19"/>
      <c r="AB187" s="19"/>
      <c r="AC187" s="19"/>
      <c r="AD187" s="57"/>
      <c r="AE187" s="57"/>
      <c r="AF187" s="57"/>
      <c r="AG187" s="57"/>
      <c r="AH187" s="57"/>
      <c r="AI187" s="57"/>
      <c r="AJ187" s="57"/>
      <c r="AK187" s="57"/>
      <c r="AL187" s="57"/>
      <c r="AM187" s="57"/>
      <c r="AN187" s="57"/>
      <c r="AO187" s="57"/>
      <c r="AP187" s="57"/>
      <c r="AQ187" s="57"/>
      <c r="AR187" s="57"/>
      <c r="AS187" s="57"/>
      <c r="AT187" s="19"/>
      <c r="AU187" s="19"/>
      <c r="AV187" s="19"/>
      <c r="AW187" s="19"/>
      <c r="AX187" s="19"/>
      <c r="AY187" s="19"/>
      <c r="AZ187" s="19"/>
      <c r="BA187" s="19"/>
      <c r="BB187" s="19"/>
      <c r="BC187" s="19"/>
      <c r="BD187" s="19"/>
      <c r="BE187" s="19"/>
      <c r="BF187" s="19"/>
      <c r="BG187" s="19"/>
      <c r="BH187" s="19"/>
      <c r="BI187" s="19"/>
      <c r="BJ187" s="19"/>
    </row>
    <row r="188" spans="21:62" s="1" customFormat="1" ht="12.75" customHeight="1">
      <c r="U188" s="19"/>
      <c r="V188" s="19"/>
      <c r="W188" s="19"/>
      <c r="X188" s="19"/>
      <c r="Y188" s="19"/>
      <c r="Z188" s="19"/>
      <c r="AA188" s="19"/>
      <c r="AB188" s="19"/>
      <c r="AC188" s="19"/>
      <c r="AD188" s="57"/>
      <c r="AE188" s="57"/>
      <c r="AF188" s="57"/>
      <c r="AG188" s="57"/>
      <c r="AH188" s="57"/>
      <c r="AI188" s="57"/>
      <c r="AJ188" s="57"/>
      <c r="AK188" s="57"/>
      <c r="AL188" s="57"/>
      <c r="AM188" s="57"/>
      <c r="AN188" s="57"/>
      <c r="AO188" s="57"/>
      <c r="AP188" s="57"/>
      <c r="AQ188" s="57"/>
      <c r="AR188" s="57"/>
      <c r="AS188" s="57"/>
      <c r="AT188" s="19"/>
      <c r="AU188" s="19"/>
      <c r="AV188" s="19"/>
      <c r="AW188" s="19"/>
      <c r="AX188" s="19"/>
      <c r="AY188" s="19"/>
      <c r="AZ188" s="19"/>
      <c r="BA188" s="19"/>
      <c r="BB188" s="19"/>
      <c r="BC188" s="19"/>
      <c r="BD188" s="19"/>
      <c r="BE188" s="19"/>
      <c r="BF188" s="19"/>
      <c r="BG188" s="19"/>
      <c r="BH188" s="19"/>
      <c r="BI188" s="19"/>
      <c r="BJ188" s="19"/>
    </row>
    <row r="189" spans="21:62" s="1" customFormat="1" ht="12.75" customHeight="1">
      <c r="U189" s="19"/>
      <c r="V189" s="19"/>
      <c r="W189" s="19"/>
      <c r="X189" s="19"/>
      <c r="Y189" s="19"/>
      <c r="Z189" s="19"/>
      <c r="AA189" s="19"/>
      <c r="AB189" s="19"/>
      <c r="AC189" s="19"/>
      <c r="AD189" s="57"/>
      <c r="AE189" s="57"/>
      <c r="AF189" s="57"/>
      <c r="AG189" s="57"/>
      <c r="AH189" s="57"/>
      <c r="AI189" s="57"/>
      <c r="AJ189" s="57"/>
      <c r="AK189" s="57"/>
      <c r="AL189" s="57"/>
      <c r="AM189" s="57"/>
      <c r="AN189" s="57"/>
      <c r="AO189" s="57"/>
      <c r="AP189" s="57"/>
      <c r="AQ189" s="57"/>
      <c r="AR189" s="57"/>
      <c r="AS189" s="57"/>
      <c r="AT189" s="19"/>
      <c r="AU189" s="19"/>
      <c r="AV189" s="19"/>
      <c r="AW189" s="19"/>
      <c r="AX189" s="19"/>
      <c r="AY189" s="19"/>
      <c r="AZ189" s="19"/>
      <c r="BA189" s="19"/>
      <c r="BB189" s="19"/>
      <c r="BC189" s="19"/>
      <c r="BD189" s="19"/>
      <c r="BE189" s="19"/>
      <c r="BF189" s="19"/>
      <c r="BG189" s="19"/>
      <c r="BH189" s="19"/>
      <c r="BI189" s="19"/>
      <c r="BJ189" s="19"/>
    </row>
    <row r="190" spans="21:62" s="1" customFormat="1" ht="12.75" customHeight="1">
      <c r="U190" s="19"/>
      <c r="V190" s="19"/>
      <c r="W190" s="19"/>
      <c r="X190" s="19"/>
      <c r="Y190" s="19"/>
      <c r="Z190" s="19"/>
      <c r="AA190" s="19"/>
      <c r="AB190" s="19"/>
      <c r="AC190" s="19"/>
      <c r="AD190" s="57"/>
      <c r="AE190" s="57"/>
      <c r="AF190" s="57"/>
      <c r="AG190" s="57"/>
      <c r="AH190" s="57"/>
      <c r="AI190" s="57"/>
      <c r="AJ190" s="57"/>
      <c r="AK190" s="57"/>
      <c r="AL190" s="57"/>
      <c r="AM190" s="57"/>
      <c r="AN190" s="57"/>
      <c r="AO190" s="57"/>
      <c r="AP190" s="57"/>
      <c r="AQ190" s="57"/>
      <c r="AR190" s="57"/>
      <c r="AS190" s="57"/>
      <c r="AT190" s="19"/>
      <c r="AU190" s="19"/>
      <c r="AV190" s="19"/>
      <c r="AW190" s="19"/>
      <c r="AX190" s="19"/>
      <c r="AY190" s="19"/>
      <c r="AZ190" s="19"/>
      <c r="BA190" s="19"/>
      <c r="BB190" s="19"/>
      <c r="BC190" s="19"/>
      <c r="BD190" s="19"/>
      <c r="BE190" s="19"/>
      <c r="BF190" s="19"/>
      <c r="BG190" s="19"/>
      <c r="BH190" s="19"/>
      <c r="BI190" s="19"/>
      <c r="BJ190" s="19"/>
    </row>
    <row r="191" spans="21:62" s="1" customFormat="1" ht="12.75" customHeight="1">
      <c r="U191" s="19"/>
      <c r="V191" s="19"/>
      <c r="W191" s="19"/>
      <c r="X191" s="19"/>
      <c r="Y191" s="19"/>
      <c r="Z191" s="19"/>
      <c r="AA191" s="19"/>
      <c r="AB191" s="19"/>
      <c r="AC191" s="19"/>
      <c r="AD191" s="57"/>
      <c r="AE191" s="57"/>
      <c r="AF191" s="57"/>
      <c r="AG191" s="57"/>
      <c r="AH191" s="57"/>
      <c r="AI191" s="57"/>
      <c r="AJ191" s="57"/>
      <c r="AK191" s="57"/>
      <c r="AL191" s="57"/>
      <c r="AM191" s="57"/>
      <c r="AN191" s="57"/>
      <c r="AO191" s="57"/>
      <c r="AP191" s="57"/>
      <c r="AQ191" s="57"/>
      <c r="AR191" s="57"/>
      <c r="AS191" s="57"/>
      <c r="AT191" s="19"/>
      <c r="AU191" s="19"/>
      <c r="AV191" s="19"/>
      <c r="AW191" s="19"/>
      <c r="AX191" s="19"/>
      <c r="AY191" s="19"/>
      <c r="AZ191" s="19"/>
      <c r="BA191" s="19"/>
      <c r="BB191" s="19"/>
      <c r="BC191" s="19"/>
      <c r="BD191" s="19"/>
      <c r="BE191" s="19"/>
      <c r="BF191" s="19"/>
      <c r="BG191" s="19"/>
      <c r="BH191" s="19"/>
      <c r="BI191" s="19"/>
      <c r="BJ191" s="19"/>
    </row>
    <row r="192" spans="21:62" s="1" customFormat="1" ht="12.75" customHeight="1">
      <c r="U192" s="19"/>
      <c r="V192" s="19"/>
      <c r="W192" s="19"/>
      <c r="X192" s="19"/>
      <c r="Y192" s="19"/>
      <c r="Z192" s="19"/>
      <c r="AA192" s="19"/>
      <c r="AB192" s="19"/>
      <c r="AC192" s="19"/>
      <c r="AD192" s="57"/>
      <c r="AE192" s="57"/>
      <c r="AF192" s="57"/>
      <c r="AG192" s="57"/>
      <c r="AH192" s="57"/>
      <c r="AI192" s="57"/>
      <c r="AJ192" s="57"/>
      <c r="AK192" s="57"/>
      <c r="AL192" s="57"/>
      <c r="AM192" s="57"/>
      <c r="AN192" s="57"/>
      <c r="AO192" s="57"/>
      <c r="AP192" s="57"/>
      <c r="AQ192" s="57"/>
      <c r="AR192" s="57"/>
      <c r="AS192" s="57"/>
      <c r="AT192" s="19"/>
      <c r="AU192" s="19"/>
      <c r="AV192" s="19"/>
      <c r="AW192" s="19"/>
      <c r="AX192" s="19"/>
      <c r="AY192" s="19"/>
      <c r="AZ192" s="19"/>
      <c r="BA192" s="19"/>
      <c r="BB192" s="19"/>
      <c r="BC192" s="19"/>
      <c r="BD192" s="19"/>
      <c r="BE192" s="19"/>
      <c r="BF192" s="19"/>
      <c r="BG192" s="19"/>
      <c r="BH192" s="19"/>
      <c r="BI192" s="19"/>
      <c r="BJ192" s="19"/>
    </row>
    <row r="193" spans="21:62" s="1" customFormat="1" ht="12.75" customHeight="1">
      <c r="U193" s="19"/>
      <c r="V193" s="19"/>
      <c r="W193" s="19"/>
      <c r="X193" s="19"/>
      <c r="Y193" s="19"/>
      <c r="Z193" s="19"/>
      <c r="AA193" s="19"/>
      <c r="AB193" s="19"/>
      <c r="AC193" s="19"/>
      <c r="AD193" s="57"/>
      <c r="AE193" s="57"/>
      <c r="AF193" s="57"/>
      <c r="AG193" s="57"/>
      <c r="AH193" s="57"/>
      <c r="AI193" s="57"/>
      <c r="AJ193" s="57"/>
      <c r="AK193" s="57"/>
      <c r="AL193" s="57"/>
      <c r="AM193" s="57"/>
      <c r="AN193" s="57"/>
      <c r="AO193" s="57"/>
      <c r="AP193" s="57"/>
      <c r="AQ193" s="57"/>
      <c r="AR193" s="57"/>
      <c r="AS193" s="57"/>
      <c r="AT193" s="19"/>
      <c r="AU193" s="19"/>
      <c r="AV193" s="19"/>
      <c r="AW193" s="19"/>
      <c r="AX193" s="19"/>
      <c r="AY193" s="19"/>
      <c r="AZ193" s="19"/>
      <c r="BA193" s="19"/>
      <c r="BB193" s="19"/>
      <c r="BC193" s="19"/>
      <c r="BD193" s="19"/>
      <c r="BE193" s="19"/>
      <c r="BF193" s="19"/>
      <c r="BG193" s="19"/>
      <c r="BH193" s="19"/>
      <c r="BI193" s="19"/>
      <c r="BJ193" s="19"/>
    </row>
    <row r="194" spans="21:62" s="1" customFormat="1" ht="12.75" customHeight="1">
      <c r="U194" s="19"/>
      <c r="V194" s="19"/>
      <c r="W194" s="19"/>
      <c r="X194" s="19"/>
      <c r="Y194" s="19"/>
      <c r="Z194" s="19"/>
      <c r="AA194" s="19"/>
      <c r="AB194" s="19"/>
      <c r="AC194" s="19"/>
      <c r="AD194" s="57"/>
      <c r="AE194" s="57"/>
      <c r="AF194" s="57"/>
      <c r="AG194" s="57"/>
      <c r="AH194" s="57"/>
      <c r="AI194" s="57"/>
      <c r="AJ194" s="57"/>
      <c r="AK194" s="57"/>
      <c r="AL194" s="57"/>
      <c r="AM194" s="57"/>
      <c r="AN194" s="57"/>
      <c r="AO194" s="57"/>
      <c r="AP194" s="57"/>
      <c r="AQ194" s="57"/>
      <c r="AR194" s="57"/>
      <c r="AS194" s="57"/>
      <c r="AT194" s="19"/>
      <c r="AU194" s="19"/>
      <c r="AV194" s="19"/>
      <c r="AW194" s="19"/>
      <c r="AX194" s="19"/>
      <c r="AY194" s="19"/>
      <c r="AZ194" s="19"/>
      <c r="BA194" s="19"/>
      <c r="BB194" s="19"/>
      <c r="BC194" s="19"/>
      <c r="BD194" s="19"/>
      <c r="BE194" s="19"/>
      <c r="BF194" s="19"/>
      <c r="BG194" s="19"/>
      <c r="BH194" s="19"/>
      <c r="BI194" s="19"/>
      <c r="BJ194" s="19"/>
    </row>
    <row r="195" spans="21:62" s="1" customFormat="1" ht="12.75" customHeight="1">
      <c r="U195" s="19"/>
      <c r="V195" s="19"/>
      <c r="W195" s="19"/>
      <c r="X195" s="19"/>
      <c r="Y195" s="19"/>
      <c r="Z195" s="19"/>
      <c r="AA195" s="19"/>
      <c r="AB195" s="19"/>
      <c r="AC195" s="19"/>
      <c r="AD195" s="57"/>
      <c r="AE195" s="57"/>
      <c r="AF195" s="57"/>
      <c r="AG195" s="57"/>
      <c r="AH195" s="57"/>
      <c r="AI195" s="57"/>
      <c r="AJ195" s="57"/>
      <c r="AK195" s="57"/>
      <c r="AL195" s="57"/>
      <c r="AM195" s="57"/>
      <c r="AN195" s="57"/>
      <c r="AO195" s="57"/>
      <c r="AP195" s="57"/>
      <c r="AQ195" s="57"/>
      <c r="AR195" s="57"/>
      <c r="AS195" s="57"/>
      <c r="AT195" s="19"/>
      <c r="AU195" s="19"/>
      <c r="AV195" s="19"/>
      <c r="AW195" s="19"/>
      <c r="AX195" s="19"/>
      <c r="AY195" s="19"/>
      <c r="AZ195" s="19"/>
      <c r="BA195" s="19"/>
      <c r="BB195" s="19"/>
      <c r="BC195" s="19"/>
      <c r="BD195" s="19"/>
      <c r="BE195" s="19"/>
      <c r="BF195" s="19"/>
      <c r="BG195" s="19"/>
      <c r="BH195" s="19"/>
      <c r="BI195" s="19"/>
      <c r="BJ195" s="19"/>
    </row>
    <row r="196" spans="21:62" s="1" customFormat="1" ht="12.75" customHeight="1">
      <c r="U196" s="19"/>
      <c r="V196" s="19"/>
      <c r="W196" s="19"/>
      <c r="X196" s="19"/>
      <c r="Y196" s="19"/>
      <c r="Z196" s="19"/>
      <c r="AA196" s="19"/>
      <c r="AB196" s="19"/>
      <c r="AC196" s="19"/>
      <c r="AD196" s="57"/>
      <c r="AE196" s="57"/>
      <c r="AF196" s="57"/>
      <c r="AG196" s="57"/>
      <c r="AH196" s="57"/>
      <c r="AI196" s="57"/>
      <c r="AJ196" s="57"/>
      <c r="AK196" s="57"/>
      <c r="AL196" s="57"/>
      <c r="AM196" s="57"/>
      <c r="AN196" s="57"/>
      <c r="AO196" s="57"/>
      <c r="AP196" s="57"/>
      <c r="AQ196" s="57"/>
      <c r="AR196" s="57"/>
      <c r="AS196" s="57"/>
      <c r="AT196" s="19"/>
      <c r="AU196" s="19"/>
      <c r="AV196" s="19"/>
      <c r="AW196" s="19"/>
      <c r="AX196" s="19"/>
      <c r="AY196" s="19"/>
      <c r="AZ196" s="19"/>
      <c r="BA196" s="19"/>
      <c r="BB196" s="19"/>
      <c r="BC196" s="19"/>
      <c r="BD196" s="19"/>
      <c r="BE196" s="19"/>
      <c r="BF196" s="19"/>
      <c r="BG196" s="19"/>
      <c r="BH196" s="19"/>
      <c r="BI196" s="19"/>
      <c r="BJ196" s="19"/>
    </row>
    <row r="197" spans="21:62" s="1" customFormat="1" ht="12.75" customHeight="1">
      <c r="U197" s="19"/>
      <c r="V197" s="19"/>
      <c r="W197" s="19"/>
      <c r="X197" s="19"/>
      <c r="Y197" s="19"/>
      <c r="Z197" s="19"/>
      <c r="AA197" s="19"/>
      <c r="AB197" s="19"/>
      <c r="AC197" s="19"/>
      <c r="AD197" s="57"/>
      <c r="AE197" s="57"/>
      <c r="AF197" s="57"/>
      <c r="AG197" s="57"/>
      <c r="AH197" s="57"/>
      <c r="AI197" s="57"/>
      <c r="AJ197" s="57"/>
      <c r="AK197" s="57"/>
      <c r="AL197" s="57"/>
      <c r="AM197" s="57"/>
      <c r="AN197" s="57"/>
      <c r="AO197" s="57"/>
      <c r="AP197" s="57"/>
      <c r="AQ197" s="57"/>
      <c r="AR197" s="57"/>
      <c r="AS197" s="57"/>
      <c r="AT197" s="19"/>
      <c r="AU197" s="19"/>
      <c r="AV197" s="19"/>
      <c r="AW197" s="19"/>
      <c r="AX197" s="19"/>
      <c r="AY197" s="19"/>
      <c r="AZ197" s="19"/>
      <c r="BA197" s="19"/>
      <c r="BB197" s="19"/>
      <c r="BC197" s="19"/>
      <c r="BD197" s="19"/>
      <c r="BE197" s="19"/>
      <c r="BF197" s="19"/>
      <c r="BG197" s="19"/>
      <c r="BH197" s="19"/>
      <c r="BI197" s="19"/>
      <c r="BJ197" s="19"/>
    </row>
    <row r="198" spans="21:62" s="1" customFormat="1" ht="12.75" customHeight="1">
      <c r="U198" s="19"/>
      <c r="V198" s="19"/>
      <c r="W198" s="19"/>
      <c r="X198" s="19"/>
      <c r="Y198" s="19"/>
      <c r="Z198" s="19"/>
      <c r="AA198" s="19"/>
      <c r="AB198" s="19"/>
      <c r="AC198" s="19"/>
      <c r="AD198" s="57"/>
      <c r="AE198" s="57"/>
      <c r="AF198" s="57"/>
      <c r="AG198" s="57"/>
      <c r="AH198" s="57"/>
      <c r="AI198" s="57"/>
      <c r="AJ198" s="57"/>
      <c r="AK198" s="57"/>
      <c r="AL198" s="57"/>
      <c r="AM198" s="57"/>
      <c r="AN198" s="57"/>
      <c r="AO198" s="57"/>
      <c r="AP198" s="57"/>
      <c r="AQ198" s="57"/>
      <c r="AR198" s="57"/>
      <c r="AS198" s="57"/>
      <c r="AT198" s="19"/>
      <c r="AU198" s="19"/>
      <c r="AV198" s="19"/>
      <c r="AW198" s="19"/>
      <c r="AX198" s="19"/>
      <c r="AY198" s="19"/>
      <c r="AZ198" s="19"/>
      <c r="BA198" s="19"/>
      <c r="BB198" s="19"/>
      <c r="BC198" s="19"/>
      <c r="BD198" s="19"/>
      <c r="BE198" s="19"/>
      <c r="BF198" s="19"/>
      <c r="BG198" s="19"/>
      <c r="BH198" s="19"/>
      <c r="BI198" s="19"/>
      <c r="BJ198" s="19"/>
    </row>
    <row r="199" spans="21:62" s="1" customFormat="1" ht="12.75" customHeight="1">
      <c r="U199" s="19"/>
      <c r="V199" s="19"/>
      <c r="W199" s="19"/>
      <c r="X199" s="19"/>
      <c r="Y199" s="19"/>
      <c r="Z199" s="19"/>
      <c r="AA199" s="19"/>
      <c r="AB199" s="19"/>
      <c r="AC199" s="19"/>
      <c r="AD199" s="57"/>
      <c r="AE199" s="57"/>
      <c r="AF199" s="57"/>
      <c r="AG199" s="57"/>
      <c r="AH199" s="57"/>
      <c r="AI199" s="57"/>
      <c r="AJ199" s="57"/>
      <c r="AK199" s="57"/>
      <c r="AL199" s="57"/>
      <c r="AM199" s="57"/>
      <c r="AN199" s="57"/>
      <c r="AO199" s="57"/>
      <c r="AP199" s="57"/>
      <c r="AQ199" s="57"/>
      <c r="AR199" s="57"/>
      <c r="AS199" s="57"/>
      <c r="AT199" s="19"/>
      <c r="AU199" s="19"/>
      <c r="AV199" s="19"/>
      <c r="AW199" s="19"/>
      <c r="AX199" s="19"/>
      <c r="AY199" s="19"/>
      <c r="AZ199" s="19"/>
      <c r="BA199" s="19"/>
      <c r="BB199" s="19"/>
      <c r="BC199" s="19"/>
      <c r="BD199" s="19"/>
      <c r="BE199" s="19"/>
      <c r="BF199" s="19"/>
      <c r="BG199" s="19"/>
      <c r="BH199" s="19"/>
      <c r="BI199" s="19"/>
      <c r="BJ199" s="19"/>
    </row>
    <row r="200" spans="21:62" s="1" customFormat="1" ht="12.75" customHeight="1">
      <c r="U200" s="19"/>
      <c r="V200" s="19"/>
      <c r="W200" s="19"/>
      <c r="X200" s="19"/>
      <c r="Y200" s="19"/>
      <c r="Z200" s="19"/>
      <c r="AA200" s="19"/>
      <c r="AB200" s="19"/>
      <c r="AC200" s="19"/>
      <c r="AD200" s="57"/>
      <c r="AE200" s="57"/>
      <c r="AF200" s="57"/>
      <c r="AG200" s="57"/>
      <c r="AH200" s="57"/>
      <c r="AI200" s="57"/>
      <c r="AJ200" s="57"/>
      <c r="AK200" s="57"/>
      <c r="AL200" s="57"/>
      <c r="AM200" s="57"/>
      <c r="AN200" s="57"/>
      <c r="AO200" s="57"/>
      <c r="AP200" s="57"/>
      <c r="AQ200" s="57"/>
      <c r="AR200" s="57"/>
      <c r="AS200" s="57"/>
      <c r="AT200" s="19"/>
      <c r="AU200" s="19"/>
      <c r="AV200" s="19"/>
      <c r="AW200" s="19"/>
      <c r="AX200" s="19"/>
      <c r="AY200" s="19"/>
      <c r="AZ200" s="19"/>
      <c r="BA200" s="19"/>
      <c r="BB200" s="19"/>
      <c r="BC200" s="19"/>
      <c r="BD200" s="19"/>
      <c r="BE200" s="19"/>
      <c r="BF200" s="19"/>
      <c r="BG200" s="19"/>
      <c r="BH200" s="19"/>
      <c r="BI200" s="19"/>
      <c r="BJ200" s="19"/>
    </row>
    <row r="201" spans="21:62" s="1" customFormat="1" ht="12.75" customHeight="1">
      <c r="U201" s="19"/>
      <c r="V201" s="19"/>
      <c r="W201" s="19"/>
      <c r="X201" s="19"/>
      <c r="Y201" s="19"/>
      <c r="Z201" s="19"/>
      <c r="AA201" s="19"/>
      <c r="AB201" s="19"/>
      <c r="AC201" s="19"/>
      <c r="AD201" s="57"/>
      <c r="AE201" s="57"/>
      <c r="AF201" s="57"/>
      <c r="AG201" s="57"/>
      <c r="AH201" s="57"/>
      <c r="AI201" s="57"/>
      <c r="AJ201" s="57"/>
      <c r="AK201" s="57"/>
      <c r="AL201" s="57"/>
      <c r="AM201" s="57"/>
      <c r="AN201" s="57"/>
      <c r="AO201" s="57"/>
      <c r="AP201" s="57"/>
      <c r="AQ201" s="57"/>
      <c r="AR201" s="57"/>
      <c r="AS201" s="57"/>
      <c r="AT201" s="19"/>
      <c r="AU201" s="19"/>
      <c r="AV201" s="19"/>
      <c r="AW201" s="19"/>
      <c r="AX201" s="19"/>
      <c r="AY201" s="19"/>
      <c r="AZ201" s="19"/>
      <c r="BA201" s="19"/>
      <c r="BB201" s="19"/>
      <c r="BC201" s="19"/>
      <c r="BD201" s="19"/>
      <c r="BE201" s="19"/>
      <c r="BF201" s="19"/>
      <c r="BG201" s="19"/>
      <c r="BH201" s="19"/>
      <c r="BI201" s="19"/>
      <c r="BJ201" s="19"/>
    </row>
    <row r="202" spans="21:62" s="1" customFormat="1" ht="12.75" customHeight="1">
      <c r="U202" s="19"/>
      <c r="V202" s="19"/>
      <c r="W202" s="19"/>
      <c r="X202" s="19"/>
      <c r="Y202" s="19"/>
      <c r="Z202" s="19"/>
      <c r="AA202" s="19"/>
      <c r="AB202" s="19"/>
      <c r="AC202" s="19"/>
      <c r="AD202" s="57"/>
      <c r="AE202" s="57"/>
      <c r="AF202" s="57"/>
      <c r="AG202" s="57"/>
      <c r="AH202" s="57"/>
      <c r="AI202" s="57"/>
      <c r="AJ202" s="57"/>
      <c r="AK202" s="57"/>
      <c r="AL202" s="57"/>
      <c r="AM202" s="57"/>
      <c r="AN202" s="57"/>
      <c r="AO202" s="57"/>
      <c r="AP202" s="57"/>
      <c r="AQ202" s="57"/>
      <c r="AR202" s="57"/>
      <c r="AS202" s="57"/>
      <c r="AT202" s="19"/>
      <c r="AU202" s="19"/>
      <c r="AV202" s="19"/>
      <c r="AW202" s="19"/>
      <c r="AX202" s="19"/>
      <c r="AY202" s="19"/>
      <c r="AZ202" s="19"/>
      <c r="BA202" s="19"/>
      <c r="BB202" s="19"/>
      <c r="BC202" s="19"/>
      <c r="BD202" s="19"/>
      <c r="BE202" s="19"/>
      <c r="BF202" s="19"/>
      <c r="BG202" s="19"/>
      <c r="BH202" s="19"/>
      <c r="BI202" s="19"/>
      <c r="BJ202" s="19"/>
    </row>
    <row r="203" spans="21:62" s="1" customFormat="1" ht="12.75" customHeight="1">
      <c r="U203" s="19"/>
      <c r="V203" s="19"/>
      <c r="W203" s="19"/>
      <c r="X203" s="19"/>
      <c r="Y203" s="19"/>
      <c r="Z203" s="19"/>
      <c r="AA203" s="19"/>
      <c r="AB203" s="19"/>
      <c r="AC203" s="19"/>
      <c r="AD203" s="57"/>
      <c r="AE203" s="57"/>
      <c r="AF203" s="57"/>
      <c r="AG203" s="57"/>
      <c r="AH203" s="57"/>
      <c r="AI203" s="57"/>
      <c r="AJ203" s="57"/>
      <c r="AK203" s="57"/>
      <c r="AL203" s="57"/>
      <c r="AM203" s="57"/>
      <c r="AN203" s="57"/>
      <c r="AO203" s="57"/>
      <c r="AP203" s="57"/>
      <c r="AQ203" s="57"/>
      <c r="AR203" s="57"/>
      <c r="AS203" s="57"/>
      <c r="AT203" s="19"/>
      <c r="AU203" s="19"/>
      <c r="AV203" s="19"/>
      <c r="AW203" s="19"/>
      <c r="AX203" s="19"/>
      <c r="AY203" s="19"/>
      <c r="AZ203" s="19"/>
      <c r="BA203" s="19"/>
      <c r="BB203" s="19"/>
      <c r="BC203" s="19"/>
      <c r="BD203" s="19"/>
      <c r="BE203" s="19"/>
      <c r="BF203" s="19"/>
      <c r="BG203" s="19"/>
      <c r="BH203" s="19"/>
      <c r="BI203" s="19"/>
      <c r="BJ203" s="19"/>
    </row>
    <row r="204" spans="21:62" s="1" customFormat="1" ht="12.75" customHeight="1">
      <c r="U204" s="19"/>
      <c r="V204" s="19"/>
      <c r="W204" s="19"/>
      <c r="X204" s="19"/>
      <c r="Y204" s="19"/>
      <c r="Z204" s="19"/>
      <c r="AA204" s="19"/>
      <c r="AB204" s="19"/>
      <c r="AC204" s="19"/>
      <c r="AD204" s="57"/>
      <c r="AE204" s="57"/>
      <c r="AF204" s="57"/>
      <c r="AG204" s="57"/>
      <c r="AH204" s="57"/>
      <c r="AI204" s="57"/>
      <c r="AJ204" s="57"/>
      <c r="AK204" s="57"/>
      <c r="AL204" s="57"/>
      <c r="AM204" s="57"/>
      <c r="AN204" s="57"/>
      <c r="AO204" s="57"/>
      <c r="AP204" s="57"/>
      <c r="AQ204" s="57"/>
      <c r="AR204" s="57"/>
      <c r="AS204" s="57"/>
      <c r="AT204" s="19"/>
      <c r="AU204" s="19"/>
      <c r="AV204" s="19"/>
      <c r="AW204" s="19"/>
      <c r="AX204" s="19"/>
      <c r="AY204" s="19"/>
      <c r="AZ204" s="19"/>
      <c r="BA204" s="19"/>
      <c r="BB204" s="19"/>
      <c r="BC204" s="19"/>
      <c r="BD204" s="19"/>
      <c r="BE204" s="19"/>
      <c r="BF204" s="19"/>
      <c r="BG204" s="19"/>
      <c r="BH204" s="19"/>
      <c r="BI204" s="19"/>
      <c r="BJ204" s="19"/>
    </row>
    <row r="205" spans="21:62" s="1" customFormat="1" ht="12.75" customHeight="1">
      <c r="U205" s="19"/>
      <c r="V205" s="19"/>
      <c r="W205" s="19"/>
      <c r="X205" s="19"/>
      <c r="Y205" s="19"/>
      <c r="Z205" s="19"/>
      <c r="AA205" s="19"/>
      <c r="AB205" s="19"/>
      <c r="AC205" s="19"/>
      <c r="AD205" s="57"/>
      <c r="AE205" s="57"/>
      <c r="AF205" s="57"/>
      <c r="AG205" s="57"/>
      <c r="AH205" s="57"/>
      <c r="AI205" s="57"/>
      <c r="AJ205" s="57"/>
      <c r="AK205" s="57"/>
      <c r="AL205" s="57"/>
      <c r="AM205" s="57"/>
      <c r="AN205" s="57"/>
      <c r="AO205" s="57"/>
      <c r="AP205" s="57"/>
      <c r="AQ205" s="57"/>
      <c r="AR205" s="57"/>
      <c r="AS205" s="57"/>
      <c r="AT205" s="19"/>
      <c r="AU205" s="19"/>
      <c r="AV205" s="19"/>
      <c r="AW205" s="19"/>
      <c r="AX205" s="19"/>
      <c r="AY205" s="19"/>
      <c r="AZ205" s="19"/>
      <c r="BA205" s="19"/>
      <c r="BB205" s="19"/>
      <c r="BC205" s="19"/>
      <c r="BD205" s="19"/>
      <c r="BE205" s="19"/>
      <c r="BF205" s="19"/>
      <c r="BG205" s="19"/>
      <c r="BH205" s="19"/>
      <c r="BI205" s="19"/>
      <c r="BJ205" s="19"/>
    </row>
    <row r="206" spans="21:62" s="1" customFormat="1" ht="12.75" customHeight="1">
      <c r="U206" s="19"/>
      <c r="V206" s="19"/>
      <c r="W206" s="19"/>
      <c r="X206" s="19"/>
      <c r="Y206" s="19"/>
      <c r="Z206" s="19"/>
      <c r="AA206" s="19"/>
      <c r="AB206" s="19"/>
      <c r="AC206" s="19"/>
      <c r="AD206" s="57"/>
      <c r="AE206" s="57"/>
      <c r="AF206" s="57"/>
      <c r="AG206" s="57"/>
      <c r="AH206" s="57"/>
      <c r="AI206" s="57"/>
      <c r="AJ206" s="57"/>
      <c r="AK206" s="57"/>
      <c r="AL206" s="57"/>
      <c r="AM206" s="57"/>
      <c r="AN206" s="57"/>
      <c r="AO206" s="57"/>
      <c r="AP206" s="57"/>
      <c r="AQ206" s="57"/>
      <c r="AR206" s="57"/>
      <c r="AS206" s="57"/>
      <c r="AT206" s="19"/>
      <c r="AU206" s="19"/>
      <c r="AV206" s="19"/>
      <c r="AW206" s="19"/>
      <c r="AX206" s="19"/>
      <c r="AY206" s="19"/>
      <c r="AZ206" s="19"/>
      <c r="BA206" s="19"/>
      <c r="BB206" s="19"/>
      <c r="BC206" s="19"/>
      <c r="BD206" s="19"/>
      <c r="BE206" s="19"/>
      <c r="BF206" s="19"/>
      <c r="BG206" s="19"/>
      <c r="BH206" s="19"/>
      <c r="BI206" s="19"/>
      <c r="BJ206" s="19"/>
    </row>
    <row r="207" spans="21:62" s="1" customFormat="1" ht="12.75" customHeight="1">
      <c r="U207" s="19"/>
      <c r="V207" s="19"/>
      <c r="W207" s="19"/>
      <c r="X207" s="19"/>
      <c r="Y207" s="19"/>
      <c r="Z207" s="19"/>
      <c r="AA207" s="19"/>
      <c r="AB207" s="19"/>
      <c r="AC207" s="19"/>
      <c r="AD207" s="57"/>
      <c r="AE207" s="57"/>
      <c r="AF207" s="57"/>
      <c r="AG207" s="57"/>
      <c r="AH207" s="57"/>
      <c r="AI207" s="57"/>
      <c r="AJ207" s="57"/>
      <c r="AK207" s="57"/>
      <c r="AL207" s="57"/>
      <c r="AM207" s="57"/>
      <c r="AN207" s="57"/>
      <c r="AO207" s="57"/>
      <c r="AP207" s="57"/>
      <c r="AQ207" s="57"/>
      <c r="AR207" s="57"/>
      <c r="AS207" s="57"/>
      <c r="AT207" s="19"/>
      <c r="AU207" s="19"/>
      <c r="AV207" s="19"/>
      <c r="AW207" s="19"/>
      <c r="AX207" s="19"/>
      <c r="AY207" s="19"/>
      <c r="AZ207" s="19"/>
      <c r="BA207" s="19"/>
      <c r="BB207" s="19"/>
      <c r="BC207" s="19"/>
      <c r="BD207" s="19"/>
      <c r="BE207" s="19"/>
      <c r="BF207" s="19"/>
      <c r="BG207" s="19"/>
      <c r="BH207" s="19"/>
      <c r="BI207" s="19"/>
      <c r="BJ207" s="19"/>
    </row>
    <row r="208" spans="21:62" s="1" customFormat="1" ht="12.75" customHeight="1">
      <c r="U208" s="19"/>
      <c r="V208" s="19"/>
      <c r="W208" s="19"/>
      <c r="X208" s="19"/>
      <c r="Y208" s="19"/>
      <c r="Z208" s="19"/>
      <c r="AA208" s="19"/>
      <c r="AB208" s="19"/>
      <c r="AC208" s="19"/>
      <c r="AD208" s="57"/>
      <c r="AE208" s="57"/>
      <c r="AF208" s="57"/>
      <c r="AG208" s="57"/>
      <c r="AH208" s="57"/>
      <c r="AI208" s="57"/>
      <c r="AJ208" s="57"/>
      <c r="AK208" s="57"/>
      <c r="AL208" s="57"/>
      <c r="AM208" s="57"/>
      <c r="AN208" s="57"/>
      <c r="AO208" s="57"/>
      <c r="AP208" s="57"/>
      <c r="AQ208" s="57"/>
      <c r="AR208" s="57"/>
      <c r="AS208" s="57"/>
      <c r="AT208" s="19"/>
      <c r="AU208" s="19"/>
      <c r="AV208" s="19"/>
      <c r="AW208" s="19"/>
      <c r="AX208" s="19"/>
      <c r="AY208" s="19"/>
      <c r="AZ208" s="19"/>
      <c r="BA208" s="19"/>
      <c r="BB208" s="19"/>
      <c r="BC208" s="19"/>
      <c r="BD208" s="19"/>
      <c r="BE208" s="19"/>
      <c r="BF208" s="19"/>
      <c r="BG208" s="19"/>
      <c r="BH208" s="19"/>
      <c r="BI208" s="19"/>
      <c r="BJ208" s="19"/>
    </row>
    <row r="209" spans="21:62" s="1" customFormat="1" ht="12.75" customHeight="1">
      <c r="U209" s="19"/>
      <c r="V209" s="19"/>
      <c r="W209" s="19"/>
      <c r="X209" s="19"/>
      <c r="Y209" s="19"/>
      <c r="Z209" s="19"/>
      <c r="AA209" s="19"/>
      <c r="AB209" s="19"/>
      <c r="AC209" s="19"/>
      <c r="AD209" s="57"/>
      <c r="AE209" s="57"/>
      <c r="AF209" s="57"/>
      <c r="AG209" s="57"/>
      <c r="AH209" s="57"/>
      <c r="AI209" s="57"/>
      <c r="AJ209" s="57"/>
      <c r="AK209" s="57"/>
      <c r="AL209" s="57"/>
      <c r="AM209" s="57"/>
      <c r="AN209" s="57"/>
      <c r="AO209" s="57"/>
      <c r="AP209" s="57"/>
      <c r="AQ209" s="57"/>
      <c r="AR209" s="57"/>
      <c r="AS209" s="57"/>
      <c r="AT209" s="19"/>
      <c r="AU209" s="19"/>
      <c r="AV209" s="19"/>
      <c r="AW209" s="19"/>
      <c r="AX209" s="19"/>
      <c r="AY209" s="19"/>
      <c r="AZ209" s="19"/>
      <c r="BA209" s="19"/>
      <c r="BB209" s="19"/>
      <c r="BC209" s="19"/>
      <c r="BD209" s="19"/>
      <c r="BE209" s="19"/>
      <c r="BF209" s="19"/>
      <c r="BG209" s="19"/>
      <c r="BH209" s="19"/>
      <c r="BI209" s="19"/>
      <c r="BJ209" s="19"/>
    </row>
    <row r="210" spans="21:62" s="1" customFormat="1" ht="12.75" customHeight="1">
      <c r="U210" s="19"/>
      <c r="V210" s="19"/>
      <c r="W210" s="19"/>
      <c r="X210" s="19"/>
      <c r="Y210" s="19"/>
      <c r="Z210" s="19"/>
      <c r="AA210" s="19"/>
      <c r="AB210" s="19"/>
      <c r="AC210" s="19"/>
      <c r="AD210" s="57"/>
      <c r="AE210" s="57"/>
      <c r="AF210" s="57"/>
      <c r="AG210" s="57"/>
      <c r="AH210" s="57"/>
      <c r="AI210" s="57"/>
      <c r="AJ210" s="57"/>
      <c r="AK210" s="57"/>
      <c r="AL210" s="57"/>
      <c r="AM210" s="57"/>
      <c r="AN210" s="57"/>
      <c r="AO210" s="57"/>
      <c r="AP210" s="57"/>
      <c r="AQ210" s="57"/>
      <c r="AR210" s="57"/>
      <c r="AS210" s="57"/>
      <c r="AT210" s="19"/>
      <c r="AU210" s="19"/>
      <c r="AV210" s="19"/>
      <c r="AW210" s="19"/>
      <c r="AX210" s="19"/>
      <c r="AY210" s="19"/>
      <c r="AZ210" s="19"/>
      <c r="BA210" s="19"/>
      <c r="BB210" s="19"/>
      <c r="BC210" s="19"/>
      <c r="BD210" s="19"/>
      <c r="BE210" s="19"/>
      <c r="BF210" s="19"/>
      <c r="BG210" s="19"/>
      <c r="BH210" s="19"/>
      <c r="BI210" s="19"/>
      <c r="BJ210" s="19"/>
    </row>
    <row r="211" spans="21:62" s="1" customFormat="1" ht="12.75" customHeight="1">
      <c r="U211" s="19"/>
      <c r="V211" s="19"/>
      <c r="W211" s="19"/>
      <c r="X211" s="19"/>
      <c r="Y211" s="19"/>
      <c r="Z211" s="19"/>
      <c r="AA211" s="19"/>
      <c r="AB211" s="19"/>
      <c r="AC211" s="19"/>
      <c r="AD211" s="57"/>
      <c r="AE211" s="57"/>
      <c r="AF211" s="57"/>
      <c r="AG211" s="57"/>
      <c r="AH211" s="57"/>
      <c r="AI211" s="57"/>
      <c r="AJ211" s="57"/>
      <c r="AK211" s="57"/>
      <c r="AL211" s="57"/>
      <c r="AM211" s="57"/>
      <c r="AN211" s="57"/>
      <c r="AO211" s="57"/>
      <c r="AP211" s="57"/>
      <c r="AQ211" s="57"/>
      <c r="AR211" s="57"/>
      <c r="AS211" s="57"/>
      <c r="AT211" s="19"/>
      <c r="AU211" s="19"/>
      <c r="AV211" s="19"/>
      <c r="AW211" s="19"/>
      <c r="AX211" s="19"/>
      <c r="AY211" s="19"/>
      <c r="AZ211" s="19"/>
      <c r="BA211" s="19"/>
      <c r="BB211" s="19"/>
      <c r="BC211" s="19"/>
      <c r="BD211" s="19"/>
      <c r="BE211" s="19"/>
      <c r="BF211" s="19"/>
      <c r="BG211" s="19"/>
      <c r="BH211" s="19"/>
      <c r="BI211" s="19"/>
      <c r="BJ211" s="19"/>
    </row>
    <row r="212" spans="21:62" s="1" customFormat="1" ht="12.75" customHeight="1">
      <c r="U212" s="19"/>
      <c r="V212" s="19"/>
      <c r="W212" s="19"/>
      <c r="X212" s="19"/>
      <c r="Y212" s="19"/>
      <c r="Z212" s="19"/>
      <c r="AA212" s="19"/>
      <c r="AB212" s="19"/>
      <c r="AC212" s="19"/>
      <c r="AD212" s="57"/>
      <c r="AE212" s="57"/>
      <c r="AF212" s="57"/>
      <c r="AG212" s="57"/>
      <c r="AH212" s="57"/>
      <c r="AI212" s="57"/>
      <c r="AJ212" s="57"/>
      <c r="AK212" s="57"/>
      <c r="AL212" s="57"/>
      <c r="AM212" s="57"/>
      <c r="AN212" s="57"/>
      <c r="AO212" s="57"/>
      <c r="AP212" s="57"/>
      <c r="AQ212" s="57"/>
      <c r="AR212" s="57"/>
      <c r="AS212" s="57"/>
      <c r="AT212" s="19"/>
      <c r="AU212" s="19"/>
      <c r="AV212" s="19"/>
      <c r="AW212" s="19"/>
      <c r="AX212" s="19"/>
      <c r="AY212" s="19"/>
      <c r="AZ212" s="19"/>
      <c r="BA212" s="19"/>
      <c r="BB212" s="19"/>
      <c r="BC212" s="19"/>
      <c r="BD212" s="19"/>
      <c r="BE212" s="19"/>
      <c r="BF212" s="19"/>
      <c r="BG212" s="19"/>
      <c r="BH212" s="19"/>
      <c r="BI212" s="19"/>
      <c r="BJ212" s="19"/>
    </row>
    <row r="213" spans="21:62" s="1" customFormat="1" ht="12.75" customHeight="1">
      <c r="U213" s="19"/>
      <c r="V213" s="19"/>
      <c r="W213" s="19"/>
      <c r="X213" s="19"/>
      <c r="Y213" s="19"/>
      <c r="Z213" s="19"/>
      <c r="AA213" s="19"/>
      <c r="AB213" s="19"/>
      <c r="AC213" s="19"/>
      <c r="AD213" s="57"/>
      <c r="AE213" s="57"/>
      <c r="AF213" s="57"/>
      <c r="AG213" s="57"/>
      <c r="AH213" s="57"/>
      <c r="AI213" s="57"/>
      <c r="AJ213" s="57"/>
      <c r="AK213" s="57"/>
      <c r="AL213" s="57"/>
      <c r="AM213" s="57"/>
      <c r="AN213" s="57"/>
      <c r="AO213" s="57"/>
      <c r="AP213" s="57"/>
      <c r="AQ213" s="57"/>
      <c r="AR213" s="57"/>
      <c r="AS213" s="57"/>
      <c r="AT213" s="19"/>
      <c r="AU213" s="19"/>
      <c r="AV213" s="19"/>
      <c r="AW213" s="19"/>
      <c r="AX213" s="19"/>
      <c r="AY213" s="19"/>
      <c r="AZ213" s="19"/>
      <c r="BA213" s="19"/>
      <c r="BB213" s="19"/>
      <c r="BC213" s="19"/>
      <c r="BD213" s="19"/>
      <c r="BE213" s="19"/>
      <c r="BF213" s="19"/>
      <c r="BG213" s="19"/>
      <c r="BH213" s="19"/>
      <c r="BI213" s="19"/>
      <c r="BJ213" s="19"/>
    </row>
    <row r="214" spans="21:62" s="1" customFormat="1" ht="12.75" customHeight="1">
      <c r="U214" s="19"/>
      <c r="V214" s="19"/>
      <c r="W214" s="19"/>
      <c r="X214" s="19"/>
      <c r="Y214" s="19"/>
      <c r="Z214" s="19"/>
      <c r="AA214" s="19"/>
      <c r="AB214" s="19"/>
      <c r="AC214" s="19"/>
      <c r="AD214" s="57"/>
      <c r="AE214" s="57"/>
      <c r="AF214" s="57"/>
      <c r="AG214" s="57"/>
      <c r="AH214" s="57"/>
      <c r="AI214" s="57"/>
      <c r="AJ214" s="57"/>
      <c r="AK214" s="57"/>
      <c r="AL214" s="57"/>
      <c r="AM214" s="57"/>
      <c r="AN214" s="57"/>
      <c r="AO214" s="57"/>
      <c r="AP214" s="57"/>
      <c r="AQ214" s="57"/>
      <c r="AR214" s="57"/>
      <c r="AS214" s="57"/>
      <c r="AT214" s="19"/>
      <c r="AU214" s="19"/>
      <c r="AV214" s="19"/>
      <c r="AW214" s="19"/>
      <c r="AX214" s="19"/>
      <c r="AY214" s="19"/>
      <c r="AZ214" s="19"/>
      <c r="BA214" s="19"/>
      <c r="BB214" s="19"/>
      <c r="BC214" s="19"/>
      <c r="BD214" s="19"/>
      <c r="BE214" s="19"/>
      <c r="BF214" s="19"/>
      <c r="BG214" s="19"/>
      <c r="BH214" s="19"/>
      <c r="BI214" s="19"/>
      <c r="BJ214" s="19"/>
    </row>
    <row r="215" spans="21:62" s="1" customFormat="1" ht="12.75" customHeight="1">
      <c r="U215" s="19"/>
      <c r="V215" s="19"/>
      <c r="W215" s="19"/>
      <c r="X215" s="19"/>
      <c r="Y215" s="19"/>
      <c r="Z215" s="19"/>
      <c r="AA215" s="19"/>
      <c r="AB215" s="19"/>
      <c r="AC215" s="19"/>
      <c r="AD215" s="57"/>
      <c r="AE215" s="57"/>
      <c r="AF215" s="57"/>
      <c r="AG215" s="57"/>
      <c r="AH215" s="57"/>
      <c r="AI215" s="57"/>
      <c r="AJ215" s="57"/>
      <c r="AK215" s="57"/>
      <c r="AL215" s="57"/>
      <c r="AM215" s="57"/>
      <c r="AN215" s="57"/>
      <c r="AO215" s="57"/>
      <c r="AP215" s="57"/>
      <c r="AQ215" s="57"/>
      <c r="AR215" s="57"/>
      <c r="AS215" s="57"/>
      <c r="AT215" s="19"/>
      <c r="AU215" s="19"/>
      <c r="AV215" s="19"/>
      <c r="AW215" s="19"/>
      <c r="AX215" s="19"/>
      <c r="AY215" s="19"/>
      <c r="AZ215" s="19"/>
      <c r="BA215" s="19"/>
      <c r="BB215" s="19"/>
      <c r="BC215" s="19"/>
      <c r="BD215" s="19"/>
      <c r="BE215" s="19"/>
      <c r="BF215" s="19"/>
      <c r="BG215" s="19"/>
      <c r="BH215" s="19"/>
      <c r="BI215" s="19"/>
      <c r="BJ215" s="19"/>
    </row>
    <row r="216" spans="21:62" s="1" customFormat="1" ht="12.75" customHeight="1">
      <c r="U216" s="19"/>
      <c r="V216" s="19"/>
      <c r="W216" s="19"/>
      <c r="X216" s="19"/>
      <c r="Y216" s="19"/>
      <c r="Z216" s="19"/>
      <c r="AA216" s="19"/>
      <c r="AB216" s="19"/>
      <c r="AC216" s="19"/>
      <c r="AD216" s="57"/>
      <c r="AE216" s="57"/>
      <c r="AF216" s="57"/>
      <c r="AG216" s="57"/>
      <c r="AH216" s="57"/>
      <c r="AI216" s="57"/>
      <c r="AJ216" s="57"/>
      <c r="AK216" s="57"/>
      <c r="AL216" s="57"/>
      <c r="AM216" s="57"/>
      <c r="AN216" s="57"/>
      <c r="AO216" s="57"/>
      <c r="AP216" s="57"/>
      <c r="AQ216" s="57"/>
      <c r="AR216" s="57"/>
      <c r="AS216" s="57"/>
      <c r="AT216" s="19"/>
      <c r="AU216" s="19"/>
      <c r="AV216" s="19"/>
      <c r="AW216" s="19"/>
      <c r="AX216" s="19"/>
      <c r="AY216" s="19"/>
      <c r="AZ216" s="19"/>
      <c r="BA216" s="19"/>
      <c r="BB216" s="19"/>
      <c r="BC216" s="19"/>
      <c r="BD216" s="19"/>
      <c r="BE216" s="19"/>
      <c r="BF216" s="19"/>
      <c r="BG216" s="19"/>
      <c r="BH216" s="19"/>
      <c r="BI216" s="19"/>
      <c r="BJ216" s="19"/>
    </row>
    <row r="217" spans="21:62" s="1" customFormat="1" ht="12.75" customHeight="1">
      <c r="U217" s="19"/>
      <c r="V217" s="19"/>
      <c r="W217" s="19"/>
      <c r="X217" s="19"/>
      <c r="Y217" s="19"/>
      <c r="Z217" s="19"/>
      <c r="AA217" s="19"/>
      <c r="AB217" s="19"/>
      <c r="AC217" s="19"/>
      <c r="AD217" s="57"/>
      <c r="AE217" s="57"/>
      <c r="AF217" s="57"/>
      <c r="AG217" s="57"/>
      <c r="AH217" s="57"/>
      <c r="AI217" s="57"/>
      <c r="AJ217" s="57"/>
      <c r="AK217" s="57"/>
      <c r="AL217" s="57"/>
      <c r="AM217" s="57"/>
      <c r="AN217" s="57"/>
      <c r="AO217" s="57"/>
      <c r="AP217" s="57"/>
      <c r="AQ217" s="57"/>
      <c r="AR217" s="57"/>
      <c r="AS217" s="57"/>
      <c r="AT217" s="19"/>
      <c r="AU217" s="19"/>
      <c r="AV217" s="19"/>
      <c r="AW217" s="19"/>
      <c r="AX217" s="19"/>
      <c r="AY217" s="19"/>
      <c r="AZ217" s="19"/>
      <c r="BA217" s="19"/>
      <c r="BB217" s="19"/>
      <c r="BC217" s="19"/>
      <c r="BD217" s="19"/>
      <c r="BE217" s="19"/>
      <c r="BF217" s="19"/>
      <c r="BG217" s="19"/>
      <c r="BH217" s="19"/>
      <c r="BI217" s="19"/>
      <c r="BJ217" s="19"/>
    </row>
    <row r="218" spans="21:62" s="1" customFormat="1" ht="12.75" customHeight="1">
      <c r="U218" s="19"/>
      <c r="V218" s="19"/>
      <c r="W218" s="19"/>
      <c r="X218" s="19"/>
      <c r="Y218" s="19"/>
      <c r="Z218" s="19"/>
      <c r="AA218" s="19"/>
      <c r="AB218" s="19"/>
      <c r="AC218" s="19"/>
      <c r="AD218" s="57"/>
      <c r="AE218" s="57"/>
      <c r="AF218" s="57"/>
      <c r="AG218" s="57"/>
      <c r="AH218" s="57"/>
      <c r="AI218" s="57"/>
      <c r="AJ218" s="57"/>
      <c r="AK218" s="57"/>
      <c r="AL218" s="57"/>
      <c r="AM218" s="57"/>
      <c r="AN218" s="57"/>
      <c r="AO218" s="57"/>
      <c r="AP218" s="57"/>
      <c r="AQ218" s="57"/>
      <c r="AR218" s="57"/>
      <c r="AS218" s="57"/>
      <c r="AT218" s="19"/>
      <c r="AU218" s="19"/>
      <c r="AV218" s="19"/>
      <c r="AW218" s="19"/>
      <c r="AX218" s="19"/>
      <c r="AY218" s="19"/>
      <c r="AZ218" s="19"/>
      <c r="BA218" s="19"/>
      <c r="BB218" s="19"/>
      <c r="BC218" s="19"/>
      <c r="BD218" s="19"/>
      <c r="BE218" s="19"/>
      <c r="BF218" s="19"/>
      <c r="BG218" s="19"/>
      <c r="BH218" s="19"/>
      <c r="BI218" s="19"/>
      <c r="BJ218" s="19"/>
    </row>
    <row r="219" spans="21:62" s="1" customFormat="1" ht="12.75" customHeight="1">
      <c r="U219" s="19"/>
      <c r="V219" s="19"/>
      <c r="W219" s="19"/>
      <c r="X219" s="19"/>
      <c r="Y219" s="19"/>
      <c r="Z219" s="19"/>
      <c r="AA219" s="19"/>
      <c r="AB219" s="19"/>
      <c r="AC219" s="19"/>
      <c r="AD219" s="57"/>
      <c r="AE219" s="57"/>
      <c r="AF219" s="57"/>
      <c r="AG219" s="57"/>
      <c r="AH219" s="57"/>
      <c r="AI219" s="57"/>
      <c r="AJ219" s="57"/>
      <c r="AK219" s="57"/>
      <c r="AL219" s="57"/>
      <c r="AM219" s="57"/>
      <c r="AN219" s="57"/>
      <c r="AO219" s="57"/>
      <c r="AP219" s="57"/>
      <c r="AQ219" s="57"/>
      <c r="AR219" s="57"/>
      <c r="AS219" s="57"/>
      <c r="AT219" s="19"/>
      <c r="AU219" s="19"/>
      <c r="AV219" s="19"/>
      <c r="AW219" s="19"/>
      <c r="AX219" s="19"/>
      <c r="AY219" s="19"/>
      <c r="AZ219" s="19"/>
      <c r="BA219" s="19"/>
      <c r="BB219" s="19"/>
      <c r="BC219" s="19"/>
      <c r="BD219" s="19"/>
      <c r="BE219" s="19"/>
      <c r="BF219" s="19"/>
      <c r="BG219" s="19"/>
      <c r="BH219" s="19"/>
      <c r="BI219" s="19"/>
      <c r="BJ219" s="19"/>
    </row>
    <row r="220" spans="21:62" s="1" customFormat="1" ht="12.75" customHeight="1">
      <c r="U220" s="19"/>
      <c r="V220" s="19"/>
      <c r="W220" s="19"/>
      <c r="X220" s="19"/>
      <c r="Y220" s="19"/>
      <c r="Z220" s="19"/>
      <c r="AA220" s="19"/>
      <c r="AB220" s="19"/>
      <c r="AC220" s="19"/>
      <c r="AD220" s="57"/>
      <c r="AE220" s="57"/>
      <c r="AF220" s="57"/>
      <c r="AG220" s="57"/>
      <c r="AH220" s="57"/>
      <c r="AI220" s="57"/>
      <c r="AJ220" s="57"/>
      <c r="AK220" s="57"/>
      <c r="AL220" s="57"/>
      <c r="AM220" s="57"/>
      <c r="AN220" s="57"/>
      <c r="AO220" s="57"/>
      <c r="AP220" s="57"/>
      <c r="AQ220" s="57"/>
      <c r="AR220" s="57"/>
      <c r="AS220" s="57"/>
      <c r="AT220" s="19"/>
      <c r="AU220" s="19"/>
      <c r="AV220" s="19"/>
      <c r="AW220" s="19"/>
      <c r="AX220" s="19"/>
      <c r="AY220" s="19"/>
      <c r="AZ220" s="19"/>
      <c r="BA220" s="19"/>
      <c r="BB220" s="19"/>
      <c r="BC220" s="19"/>
      <c r="BD220" s="19"/>
      <c r="BE220" s="19"/>
      <c r="BF220" s="19"/>
      <c r="BG220" s="19"/>
      <c r="BH220" s="19"/>
      <c r="BI220" s="19"/>
      <c r="BJ220" s="19"/>
    </row>
    <row r="221" spans="21:62" s="1" customFormat="1" ht="12.75" customHeight="1">
      <c r="U221" s="19"/>
      <c r="V221" s="19"/>
      <c r="W221" s="19"/>
      <c r="X221" s="19"/>
      <c r="Y221" s="19"/>
      <c r="Z221" s="19"/>
      <c r="AA221" s="19"/>
      <c r="AB221" s="19"/>
      <c r="AC221" s="19"/>
      <c r="AD221" s="57"/>
      <c r="AE221" s="57"/>
      <c r="AF221" s="57"/>
      <c r="AG221" s="57"/>
      <c r="AH221" s="57"/>
      <c r="AI221" s="57"/>
      <c r="AJ221" s="57"/>
      <c r="AK221" s="57"/>
      <c r="AL221" s="57"/>
      <c r="AM221" s="57"/>
      <c r="AN221" s="57"/>
      <c r="AO221" s="57"/>
      <c r="AP221" s="57"/>
      <c r="AQ221" s="57"/>
      <c r="AR221" s="57"/>
      <c r="AS221" s="57"/>
      <c r="AT221" s="19"/>
      <c r="AU221" s="19"/>
      <c r="AV221" s="19"/>
      <c r="AW221" s="19"/>
      <c r="AX221" s="19"/>
      <c r="AY221" s="19"/>
      <c r="AZ221" s="19"/>
      <c r="BA221" s="19"/>
      <c r="BB221" s="19"/>
      <c r="BC221" s="19"/>
      <c r="BD221" s="19"/>
      <c r="BE221" s="19"/>
      <c r="BF221" s="19"/>
      <c r="BG221" s="19"/>
      <c r="BH221" s="19"/>
      <c r="BI221" s="19"/>
      <c r="BJ221" s="19"/>
    </row>
    <row r="222" spans="21:62" s="1" customFormat="1" ht="12.75" customHeight="1">
      <c r="U222" s="19"/>
      <c r="V222" s="19"/>
      <c r="W222" s="19"/>
      <c r="X222" s="19"/>
      <c r="Y222" s="19"/>
      <c r="Z222" s="19"/>
      <c r="AA222" s="19"/>
      <c r="AB222" s="19"/>
      <c r="AC222" s="19"/>
      <c r="AD222" s="57"/>
      <c r="AE222" s="57"/>
      <c r="AF222" s="57"/>
      <c r="AG222" s="57"/>
      <c r="AH222" s="57"/>
      <c r="AI222" s="57"/>
      <c r="AJ222" s="57"/>
      <c r="AK222" s="57"/>
      <c r="AL222" s="57"/>
      <c r="AM222" s="57"/>
      <c r="AN222" s="57"/>
      <c r="AO222" s="57"/>
      <c r="AP222" s="57"/>
      <c r="AQ222" s="57"/>
      <c r="AR222" s="57"/>
      <c r="AS222" s="57"/>
      <c r="AT222" s="19"/>
      <c r="AU222" s="19"/>
      <c r="AV222" s="19"/>
      <c r="AW222" s="19"/>
      <c r="AX222" s="19"/>
      <c r="AY222" s="19"/>
      <c r="AZ222" s="19"/>
      <c r="BA222" s="19"/>
      <c r="BB222" s="19"/>
      <c r="BC222" s="19"/>
      <c r="BD222" s="19"/>
      <c r="BE222" s="19"/>
      <c r="BF222" s="19"/>
      <c r="BG222" s="19"/>
      <c r="BH222" s="19"/>
      <c r="BI222" s="19"/>
      <c r="BJ222" s="19"/>
    </row>
    <row r="223" spans="21:62" s="1" customFormat="1" ht="12.75" customHeight="1">
      <c r="U223" s="19"/>
      <c r="V223" s="19"/>
      <c r="W223" s="19"/>
      <c r="X223" s="19"/>
      <c r="Y223" s="19"/>
      <c r="Z223" s="19"/>
      <c r="AA223" s="19"/>
      <c r="AB223" s="19"/>
      <c r="AC223" s="19"/>
      <c r="AD223" s="57"/>
      <c r="AE223" s="57"/>
      <c r="AF223" s="57"/>
      <c r="AG223" s="57"/>
      <c r="AH223" s="57"/>
      <c r="AI223" s="57"/>
      <c r="AJ223" s="57"/>
      <c r="AK223" s="57"/>
      <c r="AL223" s="57"/>
      <c r="AM223" s="57"/>
      <c r="AN223" s="57"/>
      <c r="AO223" s="57"/>
      <c r="AP223" s="57"/>
      <c r="AQ223" s="57"/>
      <c r="AR223" s="57"/>
      <c r="AS223" s="57"/>
      <c r="AT223" s="19"/>
      <c r="AU223" s="19"/>
      <c r="AV223" s="19"/>
      <c r="AW223" s="19"/>
      <c r="AX223" s="19"/>
      <c r="AY223" s="19"/>
      <c r="AZ223" s="19"/>
      <c r="BA223" s="19"/>
      <c r="BB223" s="19"/>
      <c r="BC223" s="19"/>
      <c r="BD223" s="19"/>
      <c r="BE223" s="19"/>
      <c r="BF223" s="19"/>
      <c r="BG223" s="19"/>
      <c r="BH223" s="19"/>
      <c r="BI223" s="19"/>
      <c r="BJ223" s="19"/>
    </row>
    <row r="224" spans="21:62" s="1" customFormat="1" ht="12.75" customHeight="1">
      <c r="U224" s="19"/>
      <c r="V224" s="19"/>
      <c r="W224" s="19"/>
      <c r="X224" s="19"/>
      <c r="Y224" s="19"/>
      <c r="Z224" s="19"/>
      <c r="AA224" s="19"/>
      <c r="AB224" s="19"/>
      <c r="AC224" s="19"/>
      <c r="AD224" s="57"/>
      <c r="AE224" s="57"/>
      <c r="AF224" s="57"/>
      <c r="AG224" s="57"/>
      <c r="AH224" s="57"/>
      <c r="AI224" s="57"/>
      <c r="AJ224" s="57"/>
      <c r="AK224" s="57"/>
      <c r="AL224" s="57"/>
      <c r="AM224" s="57"/>
      <c r="AN224" s="57"/>
      <c r="AO224" s="57"/>
      <c r="AP224" s="57"/>
      <c r="AQ224" s="57"/>
      <c r="AR224" s="57"/>
      <c r="AS224" s="57"/>
      <c r="AT224" s="19"/>
      <c r="AU224" s="19"/>
      <c r="AV224" s="19"/>
      <c r="AW224" s="19"/>
      <c r="AX224" s="19"/>
      <c r="AY224" s="19"/>
      <c r="AZ224" s="19"/>
      <c r="BA224" s="19"/>
      <c r="BB224" s="19"/>
      <c r="BC224" s="19"/>
      <c r="BD224" s="19"/>
      <c r="BE224" s="19"/>
      <c r="BF224" s="19"/>
      <c r="BG224" s="19"/>
      <c r="BH224" s="19"/>
      <c r="BI224" s="19"/>
      <c r="BJ224" s="19"/>
    </row>
    <row r="225" spans="21:62" s="1" customFormat="1" ht="12.75" customHeight="1">
      <c r="U225" s="19"/>
      <c r="V225" s="19"/>
      <c r="W225" s="19"/>
      <c r="X225" s="19"/>
      <c r="Y225" s="19"/>
      <c r="Z225" s="19"/>
      <c r="AA225" s="19"/>
      <c r="AB225" s="19"/>
      <c r="AC225" s="19"/>
      <c r="AD225" s="57"/>
      <c r="AE225" s="57"/>
      <c r="AF225" s="57"/>
      <c r="AG225" s="57"/>
      <c r="AH225" s="57"/>
      <c r="AI225" s="57"/>
      <c r="AJ225" s="57"/>
      <c r="AK225" s="57"/>
      <c r="AL225" s="57"/>
      <c r="AM225" s="57"/>
      <c r="AN225" s="57"/>
      <c r="AO225" s="57"/>
      <c r="AP225" s="57"/>
      <c r="AQ225" s="57"/>
      <c r="AR225" s="57"/>
      <c r="AS225" s="57"/>
      <c r="AT225" s="19"/>
      <c r="AU225" s="19"/>
      <c r="AV225" s="19"/>
      <c r="AW225" s="19"/>
      <c r="AX225" s="19"/>
      <c r="AY225" s="19"/>
      <c r="AZ225" s="19"/>
      <c r="BA225" s="19"/>
      <c r="BB225" s="19"/>
      <c r="BC225" s="19"/>
      <c r="BD225" s="19"/>
      <c r="BE225" s="19"/>
      <c r="BF225" s="19"/>
      <c r="BG225" s="19"/>
      <c r="BH225" s="19"/>
      <c r="BI225" s="19"/>
      <c r="BJ225" s="19"/>
    </row>
    <row r="226" spans="21:62" s="1" customFormat="1" ht="12.75" customHeight="1">
      <c r="U226" s="19"/>
      <c r="V226" s="19"/>
      <c r="W226" s="19"/>
      <c r="X226" s="19"/>
      <c r="Y226" s="19"/>
      <c r="Z226" s="19"/>
      <c r="AA226" s="19"/>
      <c r="AB226" s="19"/>
      <c r="AC226" s="19"/>
      <c r="AD226" s="57"/>
      <c r="AE226" s="57"/>
      <c r="AF226" s="57"/>
      <c r="AG226" s="57"/>
      <c r="AH226" s="57"/>
      <c r="AI226" s="57"/>
      <c r="AJ226" s="57"/>
      <c r="AK226" s="57"/>
      <c r="AL226" s="57"/>
      <c r="AM226" s="57"/>
      <c r="AN226" s="57"/>
      <c r="AO226" s="57"/>
      <c r="AP226" s="57"/>
      <c r="AQ226" s="57"/>
      <c r="AR226" s="57"/>
      <c r="AS226" s="57"/>
      <c r="AT226" s="19"/>
      <c r="AU226" s="19"/>
      <c r="AV226" s="19"/>
      <c r="AW226" s="19"/>
      <c r="AX226" s="19"/>
      <c r="AY226" s="19"/>
      <c r="AZ226" s="19"/>
      <c r="BA226" s="19"/>
      <c r="BB226" s="19"/>
      <c r="BC226" s="19"/>
      <c r="BD226" s="19"/>
      <c r="BE226" s="19"/>
      <c r="BF226" s="19"/>
      <c r="BG226" s="19"/>
      <c r="BH226" s="19"/>
      <c r="BI226" s="19"/>
      <c r="BJ226" s="19"/>
    </row>
    <row r="227" spans="21:62" s="1" customFormat="1" ht="12.75" customHeight="1">
      <c r="U227" s="19"/>
      <c r="V227" s="19"/>
      <c r="W227" s="19"/>
      <c r="X227" s="19"/>
      <c r="Y227" s="19"/>
      <c r="Z227" s="19"/>
      <c r="AA227" s="19"/>
      <c r="AB227" s="19"/>
      <c r="AC227" s="19"/>
      <c r="AD227" s="57"/>
      <c r="AE227" s="57"/>
      <c r="AF227" s="57"/>
      <c r="AG227" s="57"/>
      <c r="AH227" s="57"/>
      <c r="AI227" s="57"/>
      <c r="AJ227" s="57"/>
      <c r="AK227" s="57"/>
      <c r="AL227" s="57"/>
      <c r="AM227" s="57"/>
      <c r="AN227" s="57"/>
      <c r="AO227" s="57"/>
      <c r="AP227" s="57"/>
      <c r="AQ227" s="57"/>
      <c r="AR227" s="57"/>
      <c r="AS227" s="57"/>
      <c r="AT227" s="19"/>
      <c r="AU227" s="19"/>
      <c r="AV227" s="19"/>
      <c r="AW227" s="19"/>
      <c r="AX227" s="19"/>
      <c r="AY227" s="19"/>
      <c r="AZ227" s="19"/>
      <c r="BA227" s="19"/>
      <c r="BB227" s="19"/>
      <c r="BC227" s="19"/>
      <c r="BD227" s="19"/>
      <c r="BE227" s="19"/>
      <c r="BF227" s="19"/>
      <c r="BG227" s="19"/>
      <c r="BH227" s="19"/>
      <c r="BI227" s="19"/>
      <c r="BJ227" s="19"/>
    </row>
    <row r="228" spans="21:62" s="1" customFormat="1" ht="12.75" customHeight="1">
      <c r="U228" s="19"/>
      <c r="V228" s="19"/>
      <c r="W228" s="19"/>
      <c r="X228" s="19"/>
      <c r="Y228" s="19"/>
      <c r="Z228" s="19"/>
      <c r="AA228" s="19"/>
      <c r="AB228" s="19"/>
      <c r="AC228" s="19"/>
      <c r="AD228" s="57"/>
      <c r="AE228" s="57"/>
      <c r="AF228" s="57"/>
      <c r="AG228" s="57"/>
      <c r="AH228" s="57"/>
      <c r="AI228" s="57"/>
      <c r="AJ228" s="57"/>
      <c r="AK228" s="57"/>
      <c r="AL228" s="57"/>
      <c r="AM228" s="57"/>
      <c r="AN228" s="57"/>
      <c r="AO228" s="57"/>
      <c r="AP228" s="57"/>
      <c r="AQ228" s="57"/>
      <c r="AR228" s="57"/>
      <c r="AS228" s="57"/>
      <c r="AT228" s="19"/>
      <c r="AU228" s="19"/>
      <c r="AV228" s="19"/>
      <c r="AW228" s="19"/>
      <c r="AX228" s="19"/>
      <c r="AY228" s="19"/>
      <c r="AZ228" s="19"/>
      <c r="BA228" s="19"/>
      <c r="BB228" s="19"/>
      <c r="BC228" s="19"/>
      <c r="BD228" s="19"/>
      <c r="BE228" s="19"/>
      <c r="BF228" s="19"/>
      <c r="BG228" s="19"/>
      <c r="BH228" s="19"/>
      <c r="BI228" s="19"/>
      <c r="BJ228" s="19"/>
    </row>
    <row r="229" spans="21:62" s="1" customFormat="1" ht="12.75" customHeight="1">
      <c r="U229" s="19"/>
      <c r="V229" s="19"/>
      <c r="W229" s="19"/>
      <c r="X229" s="19"/>
      <c r="Y229" s="19"/>
      <c r="Z229" s="19"/>
      <c r="AA229" s="19"/>
      <c r="AB229" s="19"/>
      <c r="AC229" s="19"/>
      <c r="AD229" s="57"/>
      <c r="AE229" s="57"/>
      <c r="AF229" s="57"/>
      <c r="AG229" s="57"/>
      <c r="AH229" s="57"/>
      <c r="AI229" s="57"/>
      <c r="AJ229" s="57"/>
      <c r="AK229" s="57"/>
      <c r="AL229" s="57"/>
      <c r="AM229" s="57"/>
      <c r="AN229" s="57"/>
      <c r="AO229" s="57"/>
      <c r="AP229" s="57"/>
      <c r="AQ229" s="57"/>
      <c r="AR229" s="57"/>
      <c r="AS229" s="57"/>
      <c r="AT229" s="19"/>
      <c r="AU229" s="19"/>
      <c r="AV229" s="19"/>
      <c r="AW229" s="19"/>
      <c r="AX229" s="19"/>
      <c r="AY229" s="19"/>
      <c r="AZ229" s="19"/>
      <c r="BA229" s="19"/>
      <c r="BB229" s="19"/>
      <c r="BC229" s="19"/>
      <c r="BD229" s="19"/>
      <c r="BE229" s="19"/>
      <c r="BF229" s="19"/>
      <c r="BG229" s="19"/>
      <c r="BH229" s="19"/>
      <c r="BI229" s="19"/>
      <c r="BJ229" s="19"/>
    </row>
    <row r="230" spans="21:62" s="1" customFormat="1" ht="12.75" customHeight="1">
      <c r="U230" s="19"/>
      <c r="V230" s="19"/>
      <c r="W230" s="19"/>
      <c r="X230" s="19"/>
      <c r="Y230" s="19"/>
      <c r="Z230" s="19"/>
      <c r="AA230" s="19"/>
      <c r="AB230" s="19"/>
      <c r="AC230" s="19"/>
      <c r="AD230" s="57"/>
      <c r="AE230" s="57"/>
      <c r="AF230" s="57"/>
      <c r="AG230" s="57"/>
      <c r="AH230" s="57"/>
      <c r="AI230" s="57"/>
      <c r="AJ230" s="57"/>
      <c r="AK230" s="57"/>
      <c r="AL230" s="57"/>
      <c r="AM230" s="57"/>
      <c r="AN230" s="57"/>
      <c r="AO230" s="57"/>
      <c r="AP230" s="57"/>
      <c r="AQ230" s="57"/>
      <c r="AR230" s="57"/>
      <c r="AS230" s="57"/>
      <c r="AT230" s="19"/>
      <c r="AU230" s="19"/>
      <c r="AV230" s="19"/>
      <c r="AW230" s="19"/>
      <c r="AX230" s="19"/>
      <c r="AY230" s="19"/>
      <c r="AZ230" s="19"/>
      <c r="BA230" s="19"/>
      <c r="BB230" s="19"/>
      <c r="BC230" s="19"/>
      <c r="BD230" s="19"/>
      <c r="BE230" s="19"/>
      <c r="BF230" s="19"/>
      <c r="BG230" s="19"/>
      <c r="BH230" s="19"/>
      <c r="BI230" s="19"/>
      <c r="BJ230" s="19"/>
    </row>
    <row r="231" spans="21:62" s="1" customFormat="1" ht="12.75" customHeight="1">
      <c r="U231" s="19"/>
      <c r="V231" s="19"/>
      <c r="W231" s="19"/>
      <c r="X231" s="19"/>
      <c r="Y231" s="19"/>
      <c r="Z231" s="19"/>
      <c r="AA231" s="19"/>
      <c r="AB231" s="19"/>
      <c r="AC231" s="19"/>
      <c r="AD231" s="57"/>
      <c r="AE231" s="57"/>
      <c r="AF231" s="57"/>
      <c r="AG231" s="57"/>
      <c r="AH231" s="57"/>
      <c r="AI231" s="57"/>
      <c r="AJ231" s="57"/>
      <c r="AK231" s="57"/>
      <c r="AL231" s="57"/>
      <c r="AM231" s="57"/>
      <c r="AN231" s="57"/>
      <c r="AO231" s="57"/>
      <c r="AP231" s="57"/>
      <c r="AQ231" s="57"/>
      <c r="AR231" s="57"/>
      <c r="AS231" s="57"/>
      <c r="AT231" s="19"/>
      <c r="AU231" s="19"/>
      <c r="AV231" s="19"/>
      <c r="AW231" s="19"/>
      <c r="AX231" s="19"/>
      <c r="AY231" s="19"/>
      <c r="AZ231" s="19"/>
      <c r="BA231" s="19"/>
      <c r="BB231" s="19"/>
      <c r="BC231" s="19"/>
      <c r="BD231" s="19"/>
      <c r="BE231" s="19"/>
      <c r="BF231" s="19"/>
      <c r="BG231" s="19"/>
      <c r="BH231" s="19"/>
      <c r="BI231" s="19"/>
      <c r="BJ231" s="19"/>
    </row>
    <row r="232" spans="21:62" s="1" customFormat="1" ht="12.75" customHeight="1">
      <c r="U232" s="19"/>
      <c r="V232" s="19"/>
      <c r="W232" s="19"/>
      <c r="X232" s="19"/>
      <c r="Y232" s="19"/>
      <c r="Z232" s="19"/>
      <c r="AA232" s="19"/>
      <c r="AB232" s="19"/>
      <c r="AC232" s="19"/>
      <c r="AD232" s="57"/>
      <c r="AE232" s="57"/>
      <c r="AF232" s="57"/>
      <c r="AG232" s="57"/>
      <c r="AH232" s="57"/>
      <c r="AI232" s="57"/>
      <c r="AJ232" s="57"/>
      <c r="AK232" s="57"/>
      <c r="AL232" s="57"/>
      <c r="AM232" s="57"/>
      <c r="AN232" s="57"/>
      <c r="AO232" s="57"/>
      <c r="AP232" s="57"/>
      <c r="AQ232" s="57"/>
      <c r="AR232" s="57"/>
      <c r="AS232" s="57"/>
      <c r="AT232" s="19"/>
      <c r="AU232" s="19"/>
      <c r="AV232" s="19"/>
      <c r="AW232" s="19"/>
      <c r="AX232" s="19"/>
      <c r="AY232" s="19"/>
      <c r="AZ232" s="19"/>
      <c r="BA232" s="19"/>
      <c r="BB232" s="19"/>
      <c r="BC232" s="19"/>
      <c r="BD232" s="19"/>
      <c r="BE232" s="19"/>
      <c r="BF232" s="19"/>
      <c r="BG232" s="19"/>
      <c r="BH232" s="19"/>
      <c r="BI232" s="19"/>
      <c r="BJ232" s="19"/>
    </row>
    <row r="233" spans="21:62" s="1" customFormat="1" ht="12.75" customHeight="1">
      <c r="U233" s="19"/>
      <c r="V233" s="19"/>
      <c r="W233" s="19"/>
      <c r="X233" s="19"/>
      <c r="Y233" s="19"/>
      <c r="Z233" s="19"/>
      <c r="AA233" s="19"/>
      <c r="AB233" s="19"/>
      <c r="AC233" s="19"/>
      <c r="AD233" s="57"/>
      <c r="AE233" s="57"/>
      <c r="AF233" s="57"/>
      <c r="AG233" s="57"/>
      <c r="AH233" s="57"/>
      <c r="AI233" s="57"/>
      <c r="AJ233" s="57"/>
      <c r="AK233" s="57"/>
      <c r="AL233" s="57"/>
      <c r="AM233" s="57"/>
      <c r="AN233" s="57"/>
      <c r="AO233" s="57"/>
      <c r="AP233" s="57"/>
      <c r="AQ233" s="57"/>
      <c r="AR233" s="57"/>
      <c r="AS233" s="57"/>
      <c r="AT233" s="19"/>
      <c r="AU233" s="19"/>
      <c r="AV233" s="19"/>
      <c r="AW233" s="19"/>
      <c r="AX233" s="19"/>
      <c r="AY233" s="19"/>
      <c r="AZ233" s="19"/>
      <c r="BA233" s="19"/>
      <c r="BB233" s="19"/>
      <c r="BC233" s="19"/>
      <c r="BD233" s="19"/>
      <c r="BE233" s="19"/>
      <c r="BF233" s="19"/>
      <c r="BG233" s="19"/>
      <c r="BH233" s="19"/>
      <c r="BI233" s="19"/>
      <c r="BJ233" s="19"/>
    </row>
    <row r="234" spans="21:62" s="1" customFormat="1" ht="12.75" customHeight="1">
      <c r="U234" s="19"/>
      <c r="V234" s="19"/>
      <c r="W234" s="19"/>
      <c r="X234" s="19"/>
      <c r="Y234" s="19"/>
      <c r="Z234" s="19"/>
      <c r="AA234" s="19"/>
      <c r="AB234" s="19"/>
      <c r="AC234" s="19"/>
      <c r="AD234" s="57"/>
      <c r="AE234" s="57"/>
      <c r="AF234" s="57"/>
      <c r="AG234" s="57"/>
      <c r="AH234" s="57"/>
      <c r="AI234" s="57"/>
      <c r="AJ234" s="57"/>
      <c r="AK234" s="57"/>
      <c r="AL234" s="57"/>
      <c r="AM234" s="57"/>
      <c r="AN234" s="57"/>
      <c r="AO234" s="57"/>
      <c r="AP234" s="57"/>
      <c r="AQ234" s="57"/>
      <c r="AR234" s="57"/>
      <c r="AS234" s="57"/>
      <c r="AT234" s="19"/>
      <c r="AU234" s="19"/>
      <c r="AV234" s="19"/>
      <c r="AW234" s="19"/>
      <c r="AX234" s="19"/>
      <c r="AY234" s="19"/>
      <c r="AZ234" s="19"/>
      <c r="BA234" s="19"/>
      <c r="BB234" s="19"/>
      <c r="BC234" s="19"/>
      <c r="BD234" s="19"/>
      <c r="BE234" s="19"/>
      <c r="BF234" s="19"/>
      <c r="BG234" s="19"/>
      <c r="BH234" s="19"/>
      <c r="BI234" s="19"/>
      <c r="BJ234" s="19"/>
    </row>
    <row r="235" spans="21:62" s="1" customFormat="1" ht="12.75" customHeight="1">
      <c r="U235" s="19"/>
      <c r="V235" s="19"/>
      <c r="W235" s="19"/>
      <c r="X235" s="19"/>
      <c r="Y235" s="19"/>
      <c r="Z235" s="19"/>
      <c r="AA235" s="19"/>
      <c r="AB235" s="19"/>
      <c r="AC235" s="19"/>
      <c r="AD235" s="57"/>
      <c r="AE235" s="57"/>
      <c r="AF235" s="57"/>
      <c r="AG235" s="57"/>
      <c r="AH235" s="57"/>
      <c r="AI235" s="57"/>
      <c r="AJ235" s="57"/>
      <c r="AK235" s="57"/>
      <c r="AL235" s="57"/>
      <c r="AM235" s="57"/>
      <c r="AN235" s="57"/>
      <c r="AO235" s="57"/>
      <c r="AP235" s="57"/>
      <c r="AQ235" s="57"/>
      <c r="AR235" s="57"/>
      <c r="AS235" s="57"/>
      <c r="AT235" s="19"/>
      <c r="AU235" s="19"/>
      <c r="AV235" s="19"/>
      <c r="AW235" s="19"/>
      <c r="AX235" s="19"/>
      <c r="AY235" s="19"/>
      <c r="AZ235" s="19"/>
      <c r="BA235" s="19"/>
      <c r="BB235" s="19"/>
      <c r="BC235" s="19"/>
      <c r="BD235" s="19"/>
      <c r="BE235" s="19"/>
      <c r="BF235" s="19"/>
      <c r="BG235" s="19"/>
      <c r="BH235" s="19"/>
      <c r="BI235" s="19"/>
      <c r="BJ235" s="19"/>
    </row>
    <row r="236" spans="21:62" s="1" customFormat="1" ht="12.75" customHeight="1">
      <c r="U236" s="19"/>
      <c r="V236" s="19"/>
      <c r="W236" s="19"/>
      <c r="X236" s="19"/>
      <c r="Y236" s="19"/>
      <c r="Z236" s="19"/>
      <c r="AA236" s="19"/>
      <c r="AB236" s="19"/>
      <c r="AC236" s="19"/>
      <c r="AD236" s="57"/>
      <c r="AE236" s="57"/>
      <c r="AF236" s="57"/>
      <c r="AG236" s="57"/>
      <c r="AH236" s="57"/>
      <c r="AI236" s="57"/>
      <c r="AJ236" s="57"/>
      <c r="AK236" s="57"/>
      <c r="AL236" s="57"/>
      <c r="AM236" s="57"/>
      <c r="AN236" s="57"/>
      <c r="AO236" s="57"/>
      <c r="AP236" s="57"/>
      <c r="AQ236" s="57"/>
      <c r="AR236" s="57"/>
      <c r="AS236" s="57"/>
      <c r="AT236" s="19"/>
      <c r="AU236" s="19"/>
      <c r="AV236" s="19"/>
      <c r="AW236" s="19"/>
      <c r="AX236" s="19"/>
      <c r="AY236" s="19"/>
      <c r="AZ236" s="19"/>
      <c r="BA236" s="19"/>
      <c r="BB236" s="19"/>
      <c r="BC236" s="19"/>
      <c r="BD236" s="19"/>
      <c r="BE236" s="19"/>
      <c r="BF236" s="19"/>
      <c r="BG236" s="19"/>
      <c r="BH236" s="19"/>
      <c r="BI236" s="19"/>
      <c r="BJ236" s="19"/>
    </row>
    <row r="237" spans="21:62" s="1" customFormat="1" ht="12.75" customHeight="1">
      <c r="U237" s="19"/>
      <c r="V237" s="19"/>
      <c r="W237" s="19"/>
      <c r="X237" s="19"/>
      <c r="Y237" s="19"/>
      <c r="Z237" s="19"/>
      <c r="AA237" s="19"/>
      <c r="AB237" s="19"/>
      <c r="AC237" s="19"/>
      <c r="AD237" s="57"/>
      <c r="AE237" s="57"/>
      <c r="AF237" s="57"/>
      <c r="AG237" s="57"/>
      <c r="AH237" s="57"/>
      <c r="AI237" s="57"/>
      <c r="AJ237" s="57"/>
      <c r="AK237" s="57"/>
      <c r="AL237" s="57"/>
      <c r="AM237" s="57"/>
      <c r="AN237" s="57"/>
      <c r="AO237" s="57"/>
      <c r="AP237" s="57"/>
      <c r="AQ237" s="57"/>
      <c r="AR237" s="57"/>
      <c r="AS237" s="57"/>
      <c r="AT237" s="19"/>
      <c r="AU237" s="19"/>
      <c r="AV237" s="19"/>
      <c r="AW237" s="19"/>
      <c r="AX237" s="19"/>
      <c r="AY237" s="19"/>
      <c r="AZ237" s="19"/>
      <c r="BA237" s="19"/>
      <c r="BB237" s="19"/>
      <c r="BC237" s="19"/>
      <c r="BD237" s="19"/>
      <c r="BE237" s="19"/>
      <c r="BF237" s="19"/>
      <c r="BG237" s="19"/>
      <c r="BH237" s="19"/>
      <c r="BI237" s="19"/>
      <c r="BJ237" s="19"/>
    </row>
    <row r="238" spans="21:62" s="1" customFormat="1" ht="12.75" customHeight="1">
      <c r="U238" s="19"/>
      <c r="V238" s="19"/>
      <c r="W238" s="19"/>
      <c r="X238" s="19"/>
      <c r="Y238" s="19"/>
      <c r="Z238" s="19"/>
      <c r="AA238" s="19"/>
      <c r="AB238" s="19"/>
      <c r="AC238" s="19"/>
      <c r="AD238" s="57"/>
      <c r="AE238" s="57"/>
      <c r="AF238" s="57"/>
      <c r="AG238" s="57"/>
      <c r="AH238" s="57"/>
      <c r="AI238" s="57"/>
      <c r="AJ238" s="57"/>
      <c r="AK238" s="57"/>
      <c r="AL238" s="57"/>
      <c r="AM238" s="57"/>
      <c r="AN238" s="57"/>
      <c r="AO238" s="57"/>
      <c r="AP238" s="57"/>
      <c r="AQ238" s="57"/>
      <c r="AR238" s="57"/>
      <c r="AS238" s="57"/>
      <c r="AT238" s="19"/>
      <c r="AU238" s="19"/>
      <c r="AV238" s="19"/>
      <c r="AW238" s="19"/>
      <c r="AX238" s="19"/>
      <c r="AY238" s="19"/>
      <c r="AZ238" s="19"/>
      <c r="BA238" s="19"/>
      <c r="BB238" s="19"/>
      <c r="BC238" s="19"/>
      <c r="BD238" s="19"/>
      <c r="BE238" s="19"/>
      <c r="BF238" s="19"/>
      <c r="BG238" s="19"/>
      <c r="BH238" s="19"/>
      <c r="BI238" s="19"/>
      <c r="BJ238" s="19"/>
    </row>
    <row r="239" spans="21:62" s="1" customFormat="1" ht="12.75" customHeight="1">
      <c r="U239" s="19"/>
      <c r="V239" s="19"/>
      <c r="W239" s="19"/>
      <c r="X239" s="19"/>
      <c r="Y239" s="19"/>
      <c r="Z239" s="19"/>
      <c r="AA239" s="19"/>
      <c r="AB239" s="19"/>
      <c r="AC239" s="19"/>
      <c r="AD239" s="57"/>
      <c r="AE239" s="57"/>
      <c r="AF239" s="57"/>
      <c r="AG239" s="57"/>
      <c r="AH239" s="57"/>
      <c r="AI239" s="57"/>
      <c r="AJ239" s="57"/>
      <c r="AK239" s="57"/>
      <c r="AL239" s="57"/>
      <c r="AM239" s="57"/>
      <c r="AN239" s="57"/>
      <c r="AO239" s="57"/>
      <c r="AP239" s="57"/>
      <c r="AQ239" s="57"/>
      <c r="AR239" s="57"/>
      <c r="AS239" s="57"/>
      <c r="AT239" s="19"/>
      <c r="AU239" s="19"/>
      <c r="AV239" s="19"/>
      <c r="AW239" s="19"/>
      <c r="AX239" s="19"/>
      <c r="AY239" s="19"/>
      <c r="AZ239" s="19"/>
      <c r="BA239" s="19"/>
      <c r="BB239" s="19"/>
      <c r="BC239" s="19"/>
      <c r="BD239" s="19"/>
      <c r="BE239" s="19"/>
      <c r="BF239" s="19"/>
      <c r="BG239" s="19"/>
      <c r="BH239" s="19"/>
      <c r="BI239" s="19"/>
      <c r="BJ239" s="19"/>
    </row>
    <row r="240" spans="21:62" s="1" customFormat="1" ht="12.75" customHeight="1">
      <c r="U240" s="19"/>
      <c r="V240" s="19"/>
      <c r="W240" s="19"/>
      <c r="X240" s="19"/>
      <c r="Y240" s="19"/>
      <c r="Z240" s="19"/>
      <c r="AA240" s="19"/>
      <c r="AB240" s="19"/>
      <c r="AC240" s="19"/>
      <c r="AD240" s="57"/>
      <c r="AE240" s="57"/>
      <c r="AF240" s="57"/>
      <c r="AG240" s="57"/>
      <c r="AH240" s="57"/>
      <c r="AI240" s="57"/>
      <c r="AJ240" s="57"/>
      <c r="AK240" s="57"/>
      <c r="AL240" s="57"/>
      <c r="AM240" s="57"/>
      <c r="AN240" s="57"/>
      <c r="AO240" s="57"/>
      <c r="AP240" s="57"/>
      <c r="AQ240" s="57"/>
      <c r="AR240" s="57"/>
      <c r="AS240" s="57"/>
      <c r="AT240" s="19"/>
      <c r="AU240" s="19"/>
      <c r="AV240" s="19"/>
      <c r="AW240" s="19"/>
      <c r="AX240" s="19"/>
      <c r="AY240" s="19"/>
      <c r="AZ240" s="19"/>
      <c r="BA240" s="19"/>
      <c r="BB240" s="19"/>
      <c r="BC240" s="19"/>
      <c r="BD240" s="19"/>
      <c r="BE240" s="19"/>
      <c r="BF240" s="19"/>
      <c r="BG240" s="19"/>
      <c r="BH240" s="19"/>
      <c r="BI240" s="19"/>
      <c r="BJ240" s="19"/>
    </row>
    <row r="241" spans="21:62" s="1" customFormat="1" ht="12.75" customHeight="1">
      <c r="U241" s="19"/>
      <c r="V241" s="19"/>
      <c r="W241" s="19"/>
      <c r="X241" s="19"/>
      <c r="Y241" s="19"/>
      <c r="Z241" s="19"/>
      <c r="AA241" s="19"/>
      <c r="AB241" s="19"/>
      <c r="AC241" s="19"/>
      <c r="AD241" s="57"/>
      <c r="AE241" s="57"/>
      <c r="AF241" s="57"/>
      <c r="AG241" s="57"/>
      <c r="AH241" s="57"/>
      <c r="AI241" s="57"/>
      <c r="AJ241" s="57"/>
      <c r="AK241" s="57"/>
      <c r="AL241" s="57"/>
      <c r="AM241" s="57"/>
      <c r="AN241" s="57"/>
      <c r="AO241" s="57"/>
      <c r="AP241" s="57"/>
      <c r="AQ241" s="57"/>
      <c r="AR241" s="57"/>
      <c r="AS241" s="57"/>
      <c r="AT241" s="19"/>
      <c r="AU241" s="19"/>
      <c r="AV241" s="19"/>
      <c r="AW241" s="19"/>
      <c r="AX241" s="19"/>
      <c r="AY241" s="19"/>
      <c r="AZ241" s="19"/>
      <c r="BA241" s="19"/>
      <c r="BB241" s="19"/>
      <c r="BC241" s="19"/>
      <c r="BD241" s="19"/>
      <c r="BE241" s="19"/>
      <c r="BF241" s="19"/>
      <c r="BG241" s="19"/>
      <c r="BH241" s="19"/>
      <c r="BI241" s="19"/>
      <c r="BJ241" s="19"/>
    </row>
    <row r="242" spans="21:62" s="1" customFormat="1" ht="12.75" customHeight="1">
      <c r="U242" s="19"/>
      <c r="V242" s="19"/>
      <c r="W242" s="19"/>
      <c r="X242" s="19"/>
      <c r="Y242" s="19"/>
      <c r="Z242" s="19"/>
      <c r="AA242" s="19"/>
      <c r="AB242" s="19"/>
      <c r="AC242" s="19"/>
      <c r="AD242" s="57"/>
      <c r="AE242" s="57"/>
      <c r="AF242" s="57"/>
      <c r="AG242" s="57"/>
      <c r="AH242" s="57"/>
      <c r="AI242" s="57"/>
      <c r="AJ242" s="57"/>
      <c r="AK242" s="57"/>
      <c r="AL242" s="57"/>
      <c r="AM242" s="57"/>
      <c r="AN242" s="57"/>
      <c r="AO242" s="57"/>
      <c r="AP242" s="57"/>
      <c r="AQ242" s="57"/>
      <c r="AR242" s="57"/>
      <c r="AS242" s="57"/>
      <c r="AT242" s="19"/>
      <c r="AU242" s="19"/>
      <c r="AV242" s="19"/>
      <c r="AW242" s="19"/>
      <c r="AX242" s="19"/>
      <c r="AY242" s="19"/>
      <c r="AZ242" s="19"/>
      <c r="BA242" s="19"/>
      <c r="BB242" s="19"/>
      <c r="BC242" s="19"/>
      <c r="BD242" s="19"/>
      <c r="BE242" s="19"/>
      <c r="BF242" s="19"/>
      <c r="BG242" s="19"/>
      <c r="BH242" s="19"/>
      <c r="BI242" s="19"/>
      <c r="BJ242" s="19"/>
    </row>
    <row r="243" spans="21:62" s="1" customFormat="1" ht="12.75" customHeight="1">
      <c r="U243" s="19"/>
      <c r="V243" s="19"/>
      <c r="W243" s="19"/>
      <c r="X243" s="19"/>
      <c r="Y243" s="19"/>
      <c r="Z243" s="19"/>
      <c r="AA243" s="19"/>
      <c r="AB243" s="19"/>
      <c r="AC243" s="19"/>
      <c r="AD243" s="57"/>
      <c r="AE243" s="57"/>
      <c r="AF243" s="57"/>
      <c r="AG243" s="57"/>
      <c r="AH243" s="57"/>
      <c r="AI243" s="57"/>
      <c r="AJ243" s="57"/>
      <c r="AK243" s="57"/>
      <c r="AL243" s="57"/>
      <c r="AM243" s="57"/>
      <c r="AN243" s="57"/>
      <c r="AO243" s="57"/>
      <c r="AP243" s="57"/>
      <c r="AQ243" s="57"/>
      <c r="AR243" s="57"/>
      <c r="AS243" s="57"/>
      <c r="AT243" s="19"/>
      <c r="AU243" s="19"/>
      <c r="AV243" s="19"/>
      <c r="AW243" s="19"/>
      <c r="AX243" s="19"/>
      <c r="AY243" s="19"/>
      <c r="AZ243" s="19"/>
      <c r="BA243" s="19"/>
      <c r="BB243" s="19"/>
      <c r="BC243" s="19"/>
      <c r="BD243" s="19"/>
      <c r="BE243" s="19"/>
      <c r="BF243" s="19"/>
      <c r="BG243" s="19"/>
      <c r="BH243" s="19"/>
      <c r="BI243" s="19"/>
      <c r="BJ243" s="19"/>
    </row>
    <row r="244" spans="21:62" s="1" customFormat="1" ht="12.75" customHeight="1">
      <c r="U244" s="19"/>
      <c r="V244" s="19"/>
      <c r="W244" s="19"/>
      <c r="X244" s="19"/>
      <c r="Y244" s="19"/>
      <c r="Z244" s="19"/>
      <c r="AA244" s="19"/>
      <c r="AB244" s="19"/>
      <c r="AC244" s="19"/>
      <c r="AD244" s="57"/>
      <c r="AE244" s="57"/>
      <c r="AF244" s="57"/>
      <c r="AG244" s="57"/>
      <c r="AH244" s="57"/>
      <c r="AI244" s="57"/>
      <c r="AJ244" s="57"/>
      <c r="AK244" s="57"/>
      <c r="AL244" s="57"/>
      <c r="AM244" s="57"/>
      <c r="AN244" s="57"/>
      <c r="AO244" s="57"/>
      <c r="AP244" s="57"/>
      <c r="AQ244" s="57"/>
      <c r="AR244" s="57"/>
      <c r="AS244" s="57"/>
      <c r="AT244" s="19"/>
      <c r="AU244" s="19"/>
      <c r="AV244" s="19"/>
      <c r="AW244" s="19"/>
      <c r="AX244" s="19"/>
      <c r="AY244" s="19"/>
      <c r="AZ244" s="19"/>
      <c r="BA244" s="19"/>
      <c r="BB244" s="19"/>
      <c r="BC244" s="19"/>
      <c r="BD244" s="19"/>
      <c r="BE244" s="19"/>
      <c r="BF244" s="19"/>
      <c r="BG244" s="19"/>
      <c r="BH244" s="19"/>
      <c r="BI244" s="19"/>
      <c r="BJ244" s="19"/>
    </row>
    <row r="245" spans="21:62" s="1" customFormat="1" ht="12.75" customHeight="1">
      <c r="U245" s="19"/>
      <c r="V245" s="19"/>
      <c r="W245" s="19"/>
      <c r="X245" s="19"/>
      <c r="Y245" s="19"/>
      <c r="Z245" s="19"/>
      <c r="AA245" s="19"/>
      <c r="AB245" s="19"/>
      <c r="AC245" s="19"/>
      <c r="AD245" s="57"/>
      <c r="AE245" s="57"/>
      <c r="AF245" s="57"/>
      <c r="AG245" s="57"/>
      <c r="AH245" s="57"/>
      <c r="AI245" s="57"/>
      <c r="AJ245" s="57"/>
      <c r="AK245" s="57"/>
      <c r="AL245" s="57"/>
      <c r="AM245" s="57"/>
      <c r="AN245" s="57"/>
      <c r="AO245" s="57"/>
      <c r="AP245" s="57"/>
      <c r="AQ245" s="57"/>
      <c r="AR245" s="57"/>
      <c r="AS245" s="57"/>
      <c r="AT245" s="19"/>
      <c r="AU245" s="19"/>
      <c r="AV245" s="19"/>
      <c r="AW245" s="19"/>
      <c r="AX245" s="19"/>
      <c r="AY245" s="19"/>
      <c r="AZ245" s="19"/>
      <c r="BA245" s="19"/>
      <c r="BB245" s="19"/>
      <c r="BC245" s="19"/>
      <c r="BD245" s="19"/>
      <c r="BE245" s="19"/>
      <c r="BF245" s="19"/>
      <c r="BG245" s="19"/>
      <c r="BH245" s="19"/>
      <c r="BI245" s="19"/>
      <c r="BJ245" s="19"/>
    </row>
    <row r="246" spans="21:62" s="1" customFormat="1" ht="12.75" customHeight="1">
      <c r="U246" s="19"/>
      <c r="V246" s="19"/>
      <c r="W246" s="19"/>
      <c r="X246" s="19"/>
      <c r="Y246" s="19"/>
      <c r="Z246" s="19"/>
      <c r="AA246" s="19"/>
      <c r="AB246" s="19"/>
      <c r="AC246" s="19"/>
      <c r="AD246" s="57"/>
      <c r="AE246" s="57"/>
      <c r="AF246" s="57"/>
      <c r="AG246" s="57"/>
      <c r="AH246" s="57"/>
      <c r="AI246" s="57"/>
      <c r="AJ246" s="57"/>
      <c r="AK246" s="57"/>
      <c r="AL246" s="57"/>
      <c r="AM246" s="57"/>
      <c r="AN246" s="57"/>
      <c r="AO246" s="57"/>
      <c r="AP246" s="57"/>
      <c r="AQ246" s="57"/>
      <c r="AR246" s="57"/>
      <c r="AS246" s="57"/>
      <c r="AT246" s="19"/>
      <c r="AU246" s="19"/>
      <c r="AV246" s="19"/>
      <c r="AW246" s="19"/>
      <c r="AX246" s="19"/>
      <c r="AY246" s="19"/>
      <c r="AZ246" s="19"/>
      <c r="BA246" s="19"/>
      <c r="BB246" s="19"/>
      <c r="BC246" s="19"/>
      <c r="BD246" s="19"/>
      <c r="BE246" s="19"/>
      <c r="BF246" s="19"/>
      <c r="BG246" s="19"/>
      <c r="BH246" s="19"/>
      <c r="BI246" s="19"/>
      <c r="BJ246" s="19"/>
    </row>
    <row r="247" spans="21:62" s="1" customFormat="1" ht="12.75" customHeight="1">
      <c r="U247" s="19"/>
      <c r="V247" s="19"/>
      <c r="W247" s="19"/>
      <c r="X247" s="19"/>
      <c r="Y247" s="19"/>
      <c r="Z247" s="19"/>
      <c r="AA247" s="19"/>
      <c r="AB247" s="19"/>
      <c r="AC247" s="19"/>
      <c r="AD247" s="57"/>
      <c r="AE247" s="57"/>
      <c r="AF247" s="57"/>
      <c r="AG247" s="57"/>
      <c r="AH247" s="57"/>
      <c r="AI247" s="57"/>
      <c r="AJ247" s="57"/>
      <c r="AK247" s="57"/>
      <c r="AL247" s="57"/>
      <c r="AM247" s="57"/>
      <c r="AN247" s="57"/>
      <c r="AO247" s="57"/>
      <c r="AP247" s="57"/>
      <c r="AQ247" s="57"/>
      <c r="AR247" s="57"/>
      <c r="AS247" s="57"/>
      <c r="AT247" s="19"/>
      <c r="AU247" s="19"/>
      <c r="AV247" s="19"/>
      <c r="AW247" s="19"/>
      <c r="AX247" s="19"/>
      <c r="AY247" s="19"/>
      <c r="AZ247" s="19"/>
      <c r="BA247" s="19"/>
      <c r="BB247" s="19"/>
      <c r="BC247" s="19"/>
      <c r="BD247" s="19"/>
      <c r="BE247" s="19"/>
      <c r="BF247" s="19"/>
      <c r="BG247" s="19"/>
      <c r="BH247" s="19"/>
      <c r="BI247" s="19"/>
      <c r="BJ247" s="19"/>
    </row>
    <row r="248" spans="21:62" s="1" customFormat="1" ht="12.75" customHeight="1">
      <c r="U248" s="19"/>
      <c r="V248" s="19"/>
      <c r="W248" s="19"/>
      <c r="X248" s="19"/>
      <c r="Y248" s="19"/>
      <c r="Z248" s="19"/>
      <c r="AA248" s="19"/>
      <c r="AB248" s="19"/>
      <c r="AC248" s="19"/>
      <c r="AD248" s="57"/>
      <c r="AE248" s="57"/>
      <c r="AF248" s="57"/>
      <c r="AG248" s="57"/>
      <c r="AH248" s="57"/>
      <c r="AI248" s="57"/>
      <c r="AJ248" s="57"/>
      <c r="AK248" s="57"/>
      <c r="AL248" s="57"/>
      <c r="AM248" s="57"/>
      <c r="AN248" s="57"/>
      <c r="AO248" s="57"/>
      <c r="AP248" s="57"/>
      <c r="AQ248" s="57"/>
      <c r="AR248" s="57"/>
      <c r="AS248" s="57"/>
      <c r="AT248" s="19"/>
      <c r="AU248" s="19"/>
      <c r="AV248" s="19"/>
      <c r="AW248" s="19"/>
      <c r="AX248" s="19"/>
      <c r="AY248" s="19"/>
      <c r="AZ248" s="19"/>
      <c r="BA248" s="19"/>
      <c r="BB248" s="19"/>
      <c r="BC248" s="19"/>
      <c r="BD248" s="19"/>
      <c r="BE248" s="19"/>
      <c r="BF248" s="19"/>
      <c r="BG248" s="19"/>
      <c r="BH248" s="19"/>
      <c r="BI248" s="19"/>
      <c r="BJ248" s="19"/>
    </row>
    <row r="249" spans="21:62" s="1" customFormat="1" ht="12.75" customHeight="1">
      <c r="U249" s="19"/>
      <c r="V249" s="19"/>
      <c r="W249" s="19"/>
      <c r="X249" s="19"/>
      <c r="Y249" s="19"/>
      <c r="Z249" s="19"/>
      <c r="AA249" s="19"/>
      <c r="AB249" s="19"/>
      <c r="AC249" s="19"/>
      <c r="AD249" s="57"/>
      <c r="AE249" s="57"/>
      <c r="AF249" s="57"/>
      <c r="AG249" s="57"/>
      <c r="AH249" s="57"/>
      <c r="AI249" s="57"/>
      <c r="AJ249" s="57"/>
      <c r="AK249" s="57"/>
      <c r="AL249" s="57"/>
      <c r="AM249" s="57"/>
      <c r="AN249" s="57"/>
      <c r="AO249" s="57"/>
      <c r="AP249" s="57"/>
      <c r="AQ249" s="57"/>
      <c r="AR249" s="57"/>
      <c r="AS249" s="57"/>
      <c r="AT249" s="19"/>
      <c r="AU249" s="19"/>
      <c r="AV249" s="19"/>
      <c r="AW249" s="19"/>
      <c r="AX249" s="19"/>
      <c r="AY249" s="19"/>
      <c r="AZ249" s="19"/>
      <c r="BA249" s="19"/>
      <c r="BB249" s="19"/>
      <c r="BC249" s="19"/>
      <c r="BD249" s="19"/>
      <c r="BE249" s="19"/>
      <c r="BF249" s="19"/>
      <c r="BG249" s="19"/>
      <c r="BH249" s="19"/>
      <c r="BI249" s="19"/>
      <c r="BJ249" s="19"/>
    </row>
    <row r="250" spans="21:62" s="1" customFormat="1" ht="12.75" customHeight="1">
      <c r="U250" s="19"/>
      <c r="V250" s="19"/>
      <c r="W250" s="19"/>
      <c r="X250" s="19"/>
      <c r="Y250" s="19"/>
      <c r="Z250" s="19"/>
      <c r="AA250" s="19"/>
      <c r="AB250" s="19"/>
      <c r="AC250" s="19"/>
      <c r="AD250" s="57"/>
      <c r="AE250" s="57"/>
      <c r="AF250" s="57"/>
      <c r="AG250" s="57"/>
      <c r="AH250" s="57"/>
      <c r="AI250" s="57"/>
      <c r="AJ250" s="57"/>
      <c r="AK250" s="57"/>
      <c r="AL250" s="57"/>
      <c r="AM250" s="57"/>
      <c r="AN250" s="57"/>
      <c r="AO250" s="57"/>
      <c r="AP250" s="57"/>
      <c r="AQ250" s="57"/>
      <c r="AR250" s="57"/>
      <c r="AS250" s="57"/>
      <c r="AT250" s="19"/>
      <c r="AU250" s="19"/>
      <c r="AV250" s="19"/>
      <c r="AW250" s="19"/>
      <c r="AX250" s="19"/>
      <c r="AY250" s="19"/>
      <c r="AZ250" s="19"/>
      <c r="BA250" s="19"/>
      <c r="BB250" s="19"/>
      <c r="BC250" s="19"/>
      <c r="BD250" s="19"/>
      <c r="BE250" s="19"/>
      <c r="BF250" s="19"/>
      <c r="BG250" s="19"/>
      <c r="BH250" s="19"/>
      <c r="BI250" s="19"/>
      <c r="BJ250" s="19"/>
    </row>
    <row r="251" spans="21:62" s="1" customFormat="1" ht="12.75" customHeight="1">
      <c r="U251" s="19"/>
      <c r="V251" s="19"/>
      <c r="W251" s="19"/>
      <c r="X251" s="19"/>
      <c r="Y251" s="19"/>
      <c r="Z251" s="19"/>
      <c r="AA251" s="19"/>
      <c r="AB251" s="19"/>
      <c r="AC251" s="19"/>
      <c r="AD251" s="57"/>
      <c r="AE251" s="57"/>
      <c r="AF251" s="57"/>
      <c r="AG251" s="57"/>
      <c r="AH251" s="57"/>
      <c r="AI251" s="57"/>
      <c r="AJ251" s="57"/>
      <c r="AK251" s="57"/>
      <c r="AL251" s="57"/>
      <c r="AM251" s="57"/>
      <c r="AN251" s="57"/>
      <c r="AO251" s="57"/>
      <c r="AP251" s="57"/>
      <c r="AQ251" s="57"/>
      <c r="AR251" s="57"/>
      <c r="AS251" s="57"/>
      <c r="AT251" s="19"/>
      <c r="AU251" s="19"/>
      <c r="AV251" s="19"/>
      <c r="AW251" s="19"/>
      <c r="AX251" s="19"/>
      <c r="AY251" s="19"/>
      <c r="AZ251" s="19"/>
      <c r="BA251" s="19"/>
      <c r="BB251" s="19"/>
      <c r="BC251" s="19"/>
      <c r="BD251" s="19"/>
      <c r="BE251" s="19"/>
      <c r="BF251" s="19"/>
      <c r="BG251" s="19"/>
      <c r="BH251" s="19"/>
      <c r="BI251" s="19"/>
      <c r="BJ251" s="19"/>
    </row>
    <row r="252" spans="21:62" s="1" customFormat="1" ht="12.75" customHeight="1">
      <c r="U252" s="19"/>
      <c r="V252" s="19"/>
      <c r="W252" s="19"/>
      <c r="X252" s="19"/>
      <c r="Y252" s="19"/>
      <c r="Z252" s="19"/>
      <c r="AA252" s="19"/>
      <c r="AB252" s="19"/>
      <c r="AC252" s="19"/>
      <c r="AD252" s="57"/>
      <c r="AE252" s="57"/>
      <c r="AF252" s="57"/>
      <c r="AG252" s="57"/>
      <c r="AH252" s="57"/>
      <c r="AI252" s="57"/>
      <c r="AJ252" s="57"/>
      <c r="AK252" s="57"/>
      <c r="AL252" s="57"/>
      <c r="AM252" s="57"/>
      <c r="AN252" s="57"/>
      <c r="AO252" s="57"/>
      <c r="AP252" s="57"/>
      <c r="AQ252" s="57"/>
      <c r="AR252" s="57"/>
      <c r="AS252" s="57"/>
      <c r="AT252" s="19"/>
      <c r="AU252" s="19"/>
      <c r="AV252" s="19"/>
      <c r="AW252" s="19"/>
      <c r="AX252" s="19"/>
      <c r="AY252" s="19"/>
      <c r="AZ252" s="19"/>
      <c r="BA252" s="19"/>
      <c r="BB252" s="19"/>
      <c r="BC252" s="19"/>
      <c r="BD252" s="19"/>
      <c r="BE252" s="19"/>
      <c r="BF252" s="19"/>
      <c r="BG252" s="19"/>
      <c r="BH252" s="19"/>
      <c r="BI252" s="19"/>
      <c r="BJ252" s="19"/>
    </row>
    <row r="253" spans="21:62" s="1" customFormat="1" ht="12.75" customHeight="1">
      <c r="U253" s="19"/>
      <c r="V253" s="19"/>
      <c r="W253" s="19"/>
      <c r="X253" s="19"/>
      <c r="Y253" s="19"/>
      <c r="Z253" s="19"/>
      <c r="AA253" s="19"/>
      <c r="AB253" s="19"/>
      <c r="AC253" s="19"/>
      <c r="AD253" s="57"/>
      <c r="AE253" s="57"/>
      <c r="AF253" s="57"/>
      <c r="AG253" s="57"/>
      <c r="AH253" s="57"/>
      <c r="AI253" s="57"/>
      <c r="AJ253" s="57"/>
      <c r="AK253" s="57"/>
      <c r="AL253" s="57"/>
      <c r="AM253" s="57"/>
      <c r="AN253" s="57"/>
      <c r="AO253" s="57"/>
      <c r="AP253" s="57"/>
      <c r="AQ253" s="57"/>
      <c r="AR253" s="57"/>
      <c r="AS253" s="57"/>
      <c r="AT253" s="19"/>
      <c r="AU253" s="19"/>
      <c r="AV253" s="19"/>
      <c r="AW253" s="19"/>
      <c r="AX253" s="19"/>
      <c r="AY253" s="19"/>
      <c r="AZ253" s="19"/>
      <c r="BA253" s="19"/>
      <c r="BB253" s="19"/>
      <c r="BC253" s="19"/>
      <c r="BD253" s="19"/>
      <c r="BE253" s="19"/>
      <c r="BF253" s="19"/>
      <c r="BG253" s="19"/>
      <c r="BH253" s="19"/>
      <c r="BI253" s="19"/>
      <c r="BJ253" s="19"/>
    </row>
    <row r="254" spans="21:62" s="1" customFormat="1" ht="12.75" customHeight="1">
      <c r="U254" s="19"/>
      <c r="V254" s="19"/>
      <c r="W254" s="19"/>
      <c r="X254" s="19"/>
      <c r="Y254" s="19"/>
      <c r="Z254" s="19"/>
      <c r="AA254" s="19"/>
      <c r="AB254" s="19"/>
      <c r="AC254" s="19"/>
      <c r="AD254" s="57"/>
      <c r="AE254" s="57"/>
      <c r="AF254" s="57"/>
      <c r="AG254" s="57"/>
      <c r="AH254" s="57"/>
      <c r="AI254" s="57"/>
      <c r="AJ254" s="57"/>
      <c r="AK254" s="57"/>
      <c r="AL254" s="57"/>
      <c r="AM254" s="57"/>
      <c r="AN254" s="57"/>
      <c r="AO254" s="57"/>
      <c r="AP254" s="57"/>
      <c r="AQ254" s="57"/>
      <c r="AR254" s="57"/>
      <c r="AS254" s="57"/>
      <c r="AT254" s="19"/>
      <c r="AU254" s="19"/>
      <c r="AV254" s="19"/>
      <c r="AW254" s="19"/>
      <c r="AX254" s="19"/>
      <c r="AY254" s="19"/>
      <c r="AZ254" s="19"/>
      <c r="BA254" s="19"/>
      <c r="BB254" s="19"/>
      <c r="BC254" s="19"/>
      <c r="BD254" s="19"/>
      <c r="BE254" s="19"/>
      <c r="BF254" s="19"/>
      <c r="BG254" s="19"/>
      <c r="BH254" s="19"/>
      <c r="BI254" s="19"/>
      <c r="BJ254" s="19"/>
    </row>
    <row r="255" spans="21:62" s="1" customFormat="1" ht="12.75" customHeight="1">
      <c r="U255" s="19"/>
      <c r="V255" s="19"/>
      <c r="W255" s="19"/>
      <c r="X255" s="19"/>
      <c r="Y255" s="19"/>
      <c r="Z255" s="19"/>
      <c r="AA255" s="19"/>
      <c r="AB255" s="19"/>
      <c r="AC255" s="19"/>
      <c r="AD255" s="57"/>
      <c r="AE255" s="57"/>
      <c r="AF255" s="57"/>
      <c r="AG255" s="57"/>
      <c r="AH255" s="57"/>
      <c r="AI255" s="57"/>
      <c r="AJ255" s="57"/>
      <c r="AK255" s="57"/>
      <c r="AL255" s="57"/>
      <c r="AM255" s="57"/>
      <c r="AN255" s="57"/>
      <c r="AO255" s="57"/>
      <c r="AP255" s="57"/>
      <c r="AQ255" s="57"/>
      <c r="AR255" s="57"/>
      <c r="AS255" s="57"/>
      <c r="AT255" s="19"/>
      <c r="AU255" s="19"/>
      <c r="AV255" s="19"/>
      <c r="AW255" s="19"/>
      <c r="AX255" s="19"/>
      <c r="AY255" s="19"/>
      <c r="AZ255" s="19"/>
      <c r="BA255" s="19"/>
      <c r="BB255" s="19"/>
      <c r="BC255" s="19"/>
      <c r="BD255" s="19"/>
      <c r="BE255" s="19"/>
      <c r="BF255" s="19"/>
      <c r="BG255" s="19"/>
      <c r="BH255" s="19"/>
      <c r="BI255" s="19"/>
      <c r="BJ255" s="19"/>
    </row>
    <row r="256" spans="21:62" s="1" customFormat="1" ht="12.75" customHeight="1">
      <c r="U256" s="19"/>
      <c r="V256" s="19"/>
      <c r="W256" s="19"/>
      <c r="X256" s="19"/>
      <c r="Y256" s="19"/>
      <c r="Z256" s="19"/>
      <c r="AA256" s="19"/>
      <c r="AB256" s="19"/>
      <c r="AC256" s="19"/>
      <c r="AD256" s="57"/>
      <c r="AE256" s="57"/>
      <c r="AF256" s="57"/>
      <c r="AG256" s="57"/>
      <c r="AH256" s="57"/>
      <c r="AI256" s="57"/>
      <c r="AJ256" s="57"/>
      <c r="AK256" s="57"/>
      <c r="AL256" s="57"/>
      <c r="AM256" s="57"/>
      <c r="AN256" s="57"/>
      <c r="AO256" s="57"/>
      <c r="AP256" s="57"/>
      <c r="AQ256" s="57"/>
      <c r="AR256" s="57"/>
      <c r="AS256" s="57"/>
      <c r="AT256" s="19"/>
      <c r="AU256" s="19"/>
      <c r="AV256" s="19"/>
      <c r="AW256" s="19"/>
      <c r="AX256" s="19"/>
      <c r="AY256" s="19"/>
      <c r="AZ256" s="19"/>
      <c r="BA256" s="19"/>
      <c r="BB256" s="19"/>
      <c r="BC256" s="19"/>
      <c r="BD256" s="19"/>
      <c r="BE256" s="19"/>
      <c r="BF256" s="19"/>
      <c r="BG256" s="19"/>
      <c r="BH256" s="19"/>
      <c r="BI256" s="19"/>
      <c r="BJ256" s="19"/>
    </row>
    <row r="257" spans="21:62" s="1" customFormat="1" ht="12.75" customHeight="1">
      <c r="U257" s="19"/>
      <c r="V257" s="19"/>
      <c r="W257" s="19"/>
      <c r="X257" s="19"/>
      <c r="Y257" s="19"/>
      <c r="Z257" s="19"/>
      <c r="AA257" s="19"/>
      <c r="AB257" s="19"/>
      <c r="AC257" s="19"/>
      <c r="AD257" s="57"/>
      <c r="AE257" s="57"/>
      <c r="AF257" s="57"/>
      <c r="AG257" s="57"/>
      <c r="AH257" s="57"/>
      <c r="AI257" s="57"/>
      <c r="AJ257" s="57"/>
      <c r="AK257" s="57"/>
      <c r="AL257" s="57"/>
      <c r="AM257" s="57"/>
      <c r="AN257" s="57"/>
      <c r="AO257" s="57"/>
      <c r="AP257" s="57"/>
      <c r="AQ257" s="57"/>
      <c r="AR257" s="57"/>
      <c r="AS257" s="57"/>
      <c r="AT257" s="19"/>
      <c r="AU257" s="19"/>
      <c r="AV257" s="19"/>
      <c r="AW257" s="19"/>
      <c r="AX257" s="19"/>
      <c r="AY257" s="19"/>
      <c r="AZ257" s="19"/>
      <c r="BA257" s="19"/>
      <c r="BB257" s="19"/>
      <c r="BC257" s="19"/>
      <c r="BD257" s="19"/>
      <c r="BE257" s="19"/>
      <c r="BF257" s="19"/>
      <c r="BG257" s="19"/>
      <c r="BH257" s="19"/>
      <c r="BI257" s="19"/>
      <c r="BJ257" s="19"/>
    </row>
    <row r="258" spans="21:62" s="1" customFormat="1" ht="12.75" customHeight="1">
      <c r="U258" s="19"/>
      <c r="V258" s="19"/>
      <c r="W258" s="19"/>
      <c r="X258" s="19"/>
      <c r="Y258" s="19"/>
      <c r="Z258" s="19"/>
      <c r="AA258" s="19"/>
      <c r="AB258" s="19"/>
      <c r="AC258" s="19"/>
      <c r="AD258" s="57"/>
      <c r="AE258" s="57"/>
      <c r="AF258" s="57"/>
      <c r="AG258" s="57"/>
      <c r="AH258" s="57"/>
      <c r="AI258" s="57"/>
      <c r="AJ258" s="57"/>
      <c r="AK258" s="57"/>
      <c r="AL258" s="57"/>
      <c r="AM258" s="57"/>
      <c r="AN258" s="57"/>
      <c r="AO258" s="57"/>
      <c r="AP258" s="57"/>
      <c r="AQ258" s="57"/>
      <c r="AR258" s="57"/>
      <c r="AS258" s="57"/>
      <c r="AT258" s="19"/>
      <c r="AU258" s="19"/>
      <c r="AV258" s="19"/>
      <c r="AW258" s="19"/>
      <c r="AX258" s="19"/>
      <c r="AY258" s="19"/>
      <c r="AZ258" s="19"/>
      <c r="BA258" s="19"/>
      <c r="BB258" s="19"/>
      <c r="BC258" s="19"/>
      <c r="BD258" s="19"/>
      <c r="BE258" s="19"/>
      <c r="BF258" s="19"/>
      <c r="BG258" s="19"/>
      <c r="BH258" s="19"/>
      <c r="BI258" s="19"/>
      <c r="BJ258" s="19"/>
    </row>
    <row r="259" spans="21:62" s="1" customFormat="1" ht="12.75" customHeight="1">
      <c r="U259" s="19"/>
      <c r="V259" s="19"/>
      <c r="W259" s="19"/>
      <c r="X259" s="19"/>
      <c r="Y259" s="19"/>
      <c r="Z259" s="19"/>
      <c r="AA259" s="19"/>
      <c r="AB259" s="19"/>
      <c r="AC259" s="19"/>
      <c r="AD259" s="57"/>
      <c r="AE259" s="57"/>
      <c r="AF259" s="57"/>
      <c r="AG259" s="57"/>
      <c r="AH259" s="57"/>
      <c r="AI259" s="57"/>
      <c r="AJ259" s="57"/>
      <c r="AK259" s="57"/>
      <c r="AL259" s="57"/>
      <c r="AM259" s="57"/>
      <c r="AN259" s="57"/>
      <c r="AO259" s="57"/>
      <c r="AP259" s="57"/>
      <c r="AQ259" s="57"/>
      <c r="AR259" s="57"/>
      <c r="AS259" s="57"/>
      <c r="AT259" s="19"/>
      <c r="AU259" s="19"/>
      <c r="AV259" s="19"/>
      <c r="AW259" s="19"/>
      <c r="AX259" s="19"/>
      <c r="AY259" s="19"/>
      <c r="AZ259" s="19"/>
      <c r="BA259" s="19"/>
      <c r="BB259" s="19"/>
      <c r="BC259" s="19"/>
      <c r="BD259" s="19"/>
      <c r="BE259" s="19"/>
      <c r="BF259" s="19"/>
      <c r="BG259" s="19"/>
      <c r="BH259" s="19"/>
      <c r="BI259" s="19"/>
      <c r="BJ259" s="19"/>
    </row>
    <row r="260" spans="21:62" s="1" customFormat="1" ht="12.75" customHeight="1">
      <c r="U260" s="19"/>
      <c r="V260" s="19"/>
      <c r="W260" s="19"/>
      <c r="X260" s="19"/>
      <c r="Y260" s="19"/>
      <c r="Z260" s="19"/>
      <c r="AA260" s="19"/>
      <c r="AB260" s="19"/>
      <c r="AC260" s="19"/>
      <c r="AD260" s="57"/>
      <c r="AE260" s="57"/>
      <c r="AF260" s="57"/>
      <c r="AG260" s="57"/>
      <c r="AH260" s="57"/>
      <c r="AI260" s="57"/>
      <c r="AJ260" s="57"/>
      <c r="AK260" s="57"/>
      <c r="AL260" s="57"/>
      <c r="AM260" s="57"/>
      <c r="AN260" s="57"/>
      <c r="AO260" s="57"/>
      <c r="AP260" s="57"/>
      <c r="AQ260" s="57"/>
      <c r="AR260" s="57"/>
      <c r="AS260" s="57"/>
      <c r="AT260" s="19"/>
      <c r="AU260" s="19"/>
      <c r="AV260" s="19"/>
      <c r="AW260" s="19"/>
      <c r="AX260" s="19"/>
      <c r="AY260" s="19"/>
      <c r="AZ260" s="19"/>
      <c r="BA260" s="19"/>
      <c r="BB260" s="19"/>
      <c r="BC260" s="19"/>
      <c r="BD260" s="19"/>
      <c r="BE260" s="19"/>
      <c r="BF260" s="19"/>
      <c r="BG260" s="19"/>
      <c r="BH260" s="19"/>
      <c r="BI260" s="19"/>
      <c r="BJ260" s="19"/>
    </row>
    <row r="261" spans="21:62" s="1" customFormat="1" ht="12.75" customHeight="1">
      <c r="U261" s="19"/>
      <c r="V261" s="19"/>
      <c r="W261" s="19"/>
      <c r="X261" s="19"/>
      <c r="Y261" s="19"/>
      <c r="Z261" s="19"/>
      <c r="AA261" s="19"/>
      <c r="AB261" s="19"/>
      <c r="AC261" s="19"/>
      <c r="AD261" s="57"/>
      <c r="AE261" s="57"/>
      <c r="AF261" s="57"/>
      <c r="AG261" s="57"/>
      <c r="AH261" s="57"/>
      <c r="AI261" s="57"/>
      <c r="AJ261" s="57"/>
      <c r="AK261" s="57"/>
      <c r="AL261" s="57"/>
      <c r="AM261" s="57"/>
      <c r="AN261" s="57"/>
      <c r="AO261" s="57"/>
      <c r="AP261" s="57"/>
      <c r="AQ261" s="57"/>
      <c r="AR261" s="57"/>
      <c r="AS261" s="57"/>
      <c r="AT261" s="19"/>
      <c r="AU261" s="19"/>
      <c r="AV261" s="19"/>
      <c r="AW261" s="19"/>
      <c r="AX261" s="19"/>
      <c r="AY261" s="19"/>
      <c r="AZ261" s="19"/>
      <c r="BA261" s="19"/>
      <c r="BB261" s="19"/>
      <c r="BC261" s="19"/>
      <c r="BD261" s="19"/>
      <c r="BE261" s="19"/>
      <c r="BF261" s="19"/>
      <c r="BG261" s="19"/>
      <c r="BH261" s="19"/>
      <c r="BI261" s="19"/>
      <c r="BJ261" s="19"/>
    </row>
    <row r="262" spans="21:62" s="1" customFormat="1" ht="12.75" customHeight="1">
      <c r="U262" s="19"/>
      <c r="V262" s="19"/>
      <c r="W262" s="19"/>
      <c r="X262" s="19"/>
      <c r="Y262" s="19"/>
      <c r="Z262" s="19"/>
      <c r="AA262" s="19"/>
      <c r="AB262" s="19"/>
      <c r="AC262" s="19"/>
      <c r="AD262" s="57"/>
      <c r="AE262" s="57"/>
      <c r="AF262" s="57"/>
      <c r="AG262" s="57"/>
      <c r="AH262" s="57"/>
      <c r="AI262" s="57"/>
      <c r="AJ262" s="57"/>
      <c r="AK262" s="57"/>
      <c r="AL262" s="57"/>
      <c r="AM262" s="57"/>
      <c r="AN262" s="57"/>
      <c r="AO262" s="57"/>
      <c r="AP262" s="57"/>
      <c r="AQ262" s="57"/>
      <c r="AR262" s="57"/>
      <c r="AS262" s="57"/>
      <c r="AT262" s="19"/>
      <c r="AU262" s="19"/>
      <c r="AV262" s="19"/>
      <c r="AW262" s="19"/>
      <c r="AX262" s="19"/>
      <c r="AY262" s="19"/>
      <c r="AZ262" s="19"/>
      <c r="BA262" s="19"/>
      <c r="BB262" s="19"/>
      <c r="BC262" s="19"/>
      <c r="BD262" s="19"/>
      <c r="BE262" s="19"/>
      <c r="BF262" s="19"/>
      <c r="BG262" s="19"/>
      <c r="BH262" s="19"/>
      <c r="BI262" s="19"/>
      <c r="BJ262" s="19"/>
    </row>
    <row r="263" spans="21:62" s="1" customFormat="1" ht="12.75" customHeight="1">
      <c r="U263" s="19"/>
      <c r="V263" s="19"/>
      <c r="W263" s="19"/>
      <c r="X263" s="19"/>
      <c r="Y263" s="19"/>
      <c r="Z263" s="19"/>
      <c r="AA263" s="19"/>
      <c r="AB263" s="19"/>
      <c r="AC263" s="19"/>
      <c r="AD263" s="57"/>
      <c r="AE263" s="57"/>
      <c r="AF263" s="57"/>
      <c r="AG263" s="57"/>
      <c r="AH263" s="57"/>
      <c r="AI263" s="57"/>
      <c r="AJ263" s="57"/>
      <c r="AK263" s="57"/>
      <c r="AL263" s="57"/>
      <c r="AM263" s="57"/>
      <c r="AN263" s="57"/>
      <c r="AO263" s="57"/>
      <c r="AP263" s="57"/>
      <c r="AQ263" s="57"/>
      <c r="AR263" s="57"/>
      <c r="AS263" s="57"/>
      <c r="AT263" s="19"/>
      <c r="AU263" s="19"/>
      <c r="AV263" s="19"/>
      <c r="AW263" s="19"/>
      <c r="AX263" s="19"/>
      <c r="AY263" s="19"/>
      <c r="AZ263" s="19"/>
      <c r="BA263" s="19"/>
      <c r="BB263" s="19"/>
      <c r="BC263" s="19"/>
      <c r="BD263" s="19"/>
      <c r="BE263" s="19"/>
      <c r="BF263" s="19"/>
      <c r="BG263" s="19"/>
      <c r="BH263" s="19"/>
      <c r="BI263" s="19"/>
      <c r="BJ263" s="19"/>
    </row>
    <row r="264" spans="21:62" s="1" customFormat="1" ht="12.75" customHeight="1">
      <c r="U264" s="19"/>
      <c r="V264" s="19"/>
      <c r="W264" s="19"/>
      <c r="X264" s="19"/>
      <c r="Y264" s="19"/>
      <c r="Z264" s="19"/>
      <c r="AA264" s="19"/>
      <c r="AB264" s="19"/>
      <c r="AC264" s="19"/>
      <c r="AD264" s="57"/>
      <c r="AE264" s="57"/>
      <c r="AF264" s="57"/>
      <c r="AG264" s="57"/>
      <c r="AH264" s="57"/>
      <c r="AI264" s="57"/>
      <c r="AJ264" s="57"/>
      <c r="AK264" s="57"/>
      <c r="AL264" s="57"/>
      <c r="AM264" s="57"/>
      <c r="AN264" s="57"/>
      <c r="AO264" s="57"/>
      <c r="AP264" s="57"/>
      <c r="AQ264" s="57"/>
      <c r="AR264" s="57"/>
      <c r="AS264" s="57"/>
      <c r="AT264" s="19"/>
      <c r="AU264" s="19"/>
      <c r="AV264" s="19"/>
      <c r="AW264" s="19"/>
      <c r="AX264" s="19"/>
      <c r="AY264" s="19"/>
      <c r="AZ264" s="19"/>
      <c r="BA264" s="19"/>
      <c r="BB264" s="19"/>
      <c r="BC264" s="19"/>
      <c r="BD264" s="19"/>
      <c r="BE264" s="19"/>
      <c r="BF264" s="19"/>
      <c r="BG264" s="19"/>
      <c r="BH264" s="19"/>
      <c r="BI264" s="19"/>
      <c r="BJ264" s="19"/>
    </row>
    <row r="265" spans="21:62" s="1" customFormat="1" ht="12.75" customHeight="1">
      <c r="U265" s="19"/>
      <c r="V265" s="19"/>
      <c r="W265" s="19"/>
      <c r="X265" s="19"/>
      <c r="Y265" s="19"/>
      <c r="Z265" s="19"/>
      <c r="AA265" s="19"/>
      <c r="AB265" s="19"/>
      <c r="AC265" s="19"/>
      <c r="AD265" s="57"/>
      <c r="AE265" s="57"/>
      <c r="AF265" s="57"/>
      <c r="AG265" s="57"/>
      <c r="AH265" s="57"/>
      <c r="AI265" s="57"/>
      <c r="AJ265" s="57"/>
      <c r="AK265" s="57"/>
      <c r="AL265" s="57"/>
      <c r="AM265" s="57"/>
      <c r="AN265" s="57"/>
      <c r="AO265" s="57"/>
      <c r="AP265" s="57"/>
      <c r="AQ265" s="57"/>
      <c r="AR265" s="57"/>
      <c r="AS265" s="57"/>
      <c r="AT265" s="19"/>
      <c r="AU265" s="19"/>
      <c r="AV265" s="19"/>
      <c r="AW265" s="19"/>
      <c r="AX265" s="19"/>
      <c r="AY265" s="19"/>
      <c r="AZ265" s="19"/>
      <c r="BA265" s="19"/>
      <c r="BB265" s="19"/>
      <c r="BC265" s="19"/>
      <c r="BD265" s="19"/>
      <c r="BE265" s="19"/>
      <c r="BF265" s="19"/>
      <c r="BG265" s="19"/>
      <c r="BH265" s="19"/>
      <c r="BI265" s="19"/>
      <c r="BJ265" s="19"/>
    </row>
    <row r="266" spans="21:62" s="1" customFormat="1" ht="12.75" customHeight="1">
      <c r="U266" s="19"/>
      <c r="V266" s="19"/>
      <c r="W266" s="19"/>
      <c r="X266" s="19"/>
      <c r="Y266" s="19"/>
      <c r="Z266" s="19"/>
      <c r="AA266" s="19"/>
      <c r="AB266" s="19"/>
      <c r="AC266" s="19"/>
      <c r="AD266" s="57"/>
      <c r="AE266" s="57"/>
      <c r="AF266" s="57"/>
      <c r="AG266" s="57"/>
      <c r="AH266" s="57"/>
      <c r="AI266" s="57"/>
      <c r="AJ266" s="57"/>
      <c r="AK266" s="57"/>
      <c r="AL266" s="57"/>
      <c r="AM266" s="57"/>
      <c r="AN266" s="57"/>
      <c r="AO266" s="57"/>
      <c r="AP266" s="57"/>
      <c r="AQ266" s="57"/>
      <c r="AR266" s="57"/>
      <c r="AS266" s="57"/>
      <c r="AT266" s="19"/>
      <c r="AU266" s="19"/>
      <c r="AV266" s="19"/>
      <c r="AW266" s="19"/>
      <c r="AX266" s="19"/>
      <c r="AY266" s="19"/>
      <c r="AZ266" s="19"/>
      <c r="BA266" s="19"/>
      <c r="BB266" s="19"/>
      <c r="BC266" s="19"/>
      <c r="BD266" s="19"/>
      <c r="BE266" s="19"/>
      <c r="BF266" s="19"/>
      <c r="BG266" s="19"/>
      <c r="BH266" s="19"/>
      <c r="BI266" s="19"/>
      <c r="BJ266" s="19"/>
    </row>
    <row r="267" spans="21:62" s="1" customFormat="1" ht="12.75" customHeight="1">
      <c r="U267" s="19"/>
      <c r="V267" s="19"/>
      <c r="W267" s="19"/>
      <c r="X267" s="19"/>
      <c r="Y267" s="19"/>
      <c r="Z267" s="19"/>
      <c r="AA267" s="19"/>
      <c r="AB267" s="19"/>
      <c r="AC267" s="19"/>
      <c r="AD267" s="57"/>
      <c r="AE267" s="57"/>
      <c r="AF267" s="57"/>
      <c r="AG267" s="57"/>
      <c r="AH267" s="57"/>
      <c r="AI267" s="57"/>
      <c r="AJ267" s="57"/>
      <c r="AK267" s="57"/>
      <c r="AL267" s="57"/>
      <c r="AM267" s="57"/>
      <c r="AN267" s="57"/>
      <c r="AO267" s="57"/>
      <c r="AP267" s="57"/>
      <c r="AQ267" s="57"/>
      <c r="AR267" s="57"/>
      <c r="AS267" s="57"/>
      <c r="AT267" s="19"/>
      <c r="AU267" s="19"/>
      <c r="AV267" s="19"/>
      <c r="AW267" s="19"/>
      <c r="AX267" s="19"/>
      <c r="AY267" s="19"/>
      <c r="AZ267" s="19"/>
      <c r="BA267" s="19"/>
      <c r="BB267" s="19"/>
      <c r="BC267" s="19"/>
      <c r="BD267" s="19"/>
      <c r="BE267" s="19"/>
      <c r="BF267" s="19"/>
      <c r="BG267" s="19"/>
      <c r="BH267" s="19"/>
      <c r="BI267" s="19"/>
      <c r="BJ267" s="19"/>
    </row>
    <row r="268" spans="21:62" s="1" customFormat="1" ht="12.75" customHeight="1">
      <c r="U268" s="19"/>
      <c r="V268" s="19"/>
      <c r="W268" s="19"/>
      <c r="X268" s="19"/>
      <c r="Y268" s="19"/>
      <c r="Z268" s="19"/>
      <c r="AA268" s="19"/>
      <c r="AB268" s="19"/>
      <c r="AC268" s="19"/>
      <c r="AD268" s="57"/>
      <c r="AE268" s="57"/>
      <c r="AF268" s="57"/>
      <c r="AG268" s="57"/>
      <c r="AH268" s="57"/>
      <c r="AI268" s="57"/>
      <c r="AJ268" s="57"/>
      <c r="AK268" s="57"/>
      <c r="AL268" s="57"/>
      <c r="AM268" s="57"/>
      <c r="AN268" s="57"/>
      <c r="AO268" s="57"/>
      <c r="AP268" s="57"/>
      <c r="AQ268" s="57"/>
      <c r="AR268" s="57"/>
      <c r="AS268" s="57"/>
      <c r="AT268" s="19"/>
      <c r="AU268" s="19"/>
      <c r="AV268" s="19"/>
      <c r="AW268" s="19"/>
      <c r="AX268" s="19"/>
      <c r="AY268" s="19"/>
      <c r="AZ268" s="19"/>
      <c r="BA268" s="19"/>
      <c r="BB268" s="19"/>
      <c r="BC268" s="19"/>
      <c r="BD268" s="19"/>
      <c r="BE268" s="19"/>
      <c r="BF268" s="19"/>
      <c r="BG268" s="19"/>
      <c r="BH268" s="19"/>
      <c r="BI268" s="19"/>
      <c r="BJ268" s="19"/>
    </row>
    <row r="269" spans="21:62" s="1" customFormat="1" ht="12.75" customHeight="1">
      <c r="U269" s="19"/>
      <c r="V269" s="19"/>
      <c r="W269" s="19"/>
      <c r="X269" s="19"/>
      <c r="Y269" s="19"/>
      <c r="Z269" s="19"/>
      <c r="AA269" s="19"/>
      <c r="AB269" s="19"/>
      <c r="AC269" s="19"/>
      <c r="AD269" s="57"/>
      <c r="AE269" s="57"/>
      <c r="AF269" s="57"/>
      <c r="AG269" s="57"/>
      <c r="AH269" s="57"/>
      <c r="AI269" s="57"/>
      <c r="AJ269" s="57"/>
      <c r="AK269" s="57"/>
      <c r="AL269" s="57"/>
      <c r="AM269" s="57"/>
      <c r="AN269" s="57"/>
      <c r="AO269" s="57"/>
      <c r="AP269" s="57"/>
      <c r="AQ269" s="57"/>
      <c r="AR269" s="57"/>
      <c r="AS269" s="57"/>
      <c r="AT269" s="19"/>
      <c r="AU269" s="19"/>
      <c r="AV269" s="19"/>
      <c r="AW269" s="19"/>
      <c r="AX269" s="19"/>
      <c r="AY269" s="19"/>
      <c r="AZ269" s="19"/>
      <c r="BA269" s="19"/>
      <c r="BB269" s="19"/>
      <c r="BC269" s="19"/>
      <c r="BD269" s="19"/>
      <c r="BE269" s="19"/>
      <c r="BF269" s="19"/>
      <c r="BG269" s="19"/>
      <c r="BH269" s="19"/>
      <c r="BI269" s="19"/>
      <c r="BJ269" s="19"/>
    </row>
    <row r="270" spans="21:62" s="1" customFormat="1" ht="12.75" customHeight="1">
      <c r="U270" s="19"/>
      <c r="V270" s="19"/>
      <c r="W270" s="19"/>
      <c r="X270" s="19"/>
      <c r="Y270" s="19"/>
      <c r="Z270" s="19"/>
      <c r="AA270" s="19"/>
      <c r="AB270" s="19"/>
      <c r="AC270" s="19"/>
      <c r="AD270" s="57"/>
      <c r="AE270" s="57"/>
      <c r="AF270" s="57"/>
      <c r="AG270" s="57"/>
      <c r="AH270" s="57"/>
      <c r="AI270" s="57"/>
      <c r="AJ270" s="57"/>
      <c r="AK270" s="57"/>
      <c r="AL270" s="57"/>
      <c r="AM270" s="57"/>
      <c r="AN270" s="57"/>
      <c r="AO270" s="57"/>
      <c r="AP270" s="57"/>
      <c r="AQ270" s="57"/>
      <c r="AR270" s="57"/>
      <c r="AS270" s="57"/>
      <c r="AT270" s="19"/>
      <c r="AU270" s="19"/>
      <c r="AV270" s="19"/>
      <c r="AW270" s="19"/>
      <c r="AX270" s="19"/>
      <c r="AY270" s="19"/>
      <c r="AZ270" s="19"/>
      <c r="BA270" s="19"/>
      <c r="BB270" s="19"/>
      <c r="BC270" s="19"/>
      <c r="BD270" s="19"/>
      <c r="BE270" s="19"/>
      <c r="BF270" s="19"/>
      <c r="BG270" s="19"/>
      <c r="BH270" s="19"/>
      <c r="BI270" s="19"/>
      <c r="BJ270" s="19"/>
    </row>
    <row r="271" spans="21:62" s="1" customFormat="1" ht="12.75" customHeight="1">
      <c r="U271" s="19"/>
      <c r="V271" s="19"/>
      <c r="W271" s="19"/>
      <c r="X271" s="19"/>
      <c r="Y271" s="19"/>
      <c r="Z271" s="19"/>
      <c r="AA271" s="19"/>
      <c r="AB271" s="19"/>
      <c r="AC271" s="19"/>
      <c r="AD271" s="57"/>
      <c r="AE271" s="57"/>
      <c r="AF271" s="57"/>
      <c r="AG271" s="57"/>
      <c r="AH271" s="57"/>
      <c r="AI271" s="57"/>
      <c r="AJ271" s="57"/>
      <c r="AK271" s="57"/>
      <c r="AL271" s="57"/>
      <c r="AM271" s="57"/>
      <c r="AN271" s="57"/>
      <c r="AO271" s="57"/>
      <c r="AP271" s="57"/>
      <c r="AQ271" s="57"/>
      <c r="AR271" s="57"/>
      <c r="AS271" s="57"/>
      <c r="AT271" s="19"/>
      <c r="AU271" s="19"/>
      <c r="AV271" s="19"/>
      <c r="AW271" s="19"/>
      <c r="AX271" s="19"/>
      <c r="AY271" s="19"/>
      <c r="AZ271" s="19"/>
      <c r="BA271" s="19"/>
      <c r="BB271" s="19"/>
      <c r="BC271" s="19"/>
      <c r="BD271" s="19"/>
      <c r="BE271" s="19"/>
      <c r="BF271" s="19"/>
      <c r="BG271" s="19"/>
      <c r="BH271" s="19"/>
      <c r="BI271" s="19"/>
      <c r="BJ271" s="19"/>
    </row>
    <row r="272" spans="21:62" s="1" customFormat="1" ht="12.75" customHeight="1">
      <c r="U272" s="19"/>
      <c r="V272" s="19"/>
      <c r="W272" s="19"/>
      <c r="X272" s="19"/>
      <c r="Y272" s="19"/>
      <c r="Z272" s="19"/>
      <c r="AA272" s="19"/>
      <c r="AB272" s="19"/>
      <c r="AC272" s="19"/>
      <c r="AD272" s="57"/>
      <c r="AE272" s="57"/>
      <c r="AF272" s="57"/>
      <c r="AG272" s="57"/>
      <c r="AH272" s="57"/>
      <c r="AI272" s="57"/>
      <c r="AJ272" s="57"/>
      <c r="AK272" s="57"/>
      <c r="AL272" s="57"/>
      <c r="AM272" s="57"/>
      <c r="AN272" s="57"/>
      <c r="AO272" s="57"/>
      <c r="AP272" s="57"/>
      <c r="AQ272" s="57"/>
      <c r="AR272" s="57"/>
      <c r="AS272" s="57"/>
      <c r="AT272" s="19"/>
      <c r="AU272" s="19"/>
      <c r="AV272" s="19"/>
      <c r="AW272" s="19"/>
      <c r="AX272" s="19"/>
      <c r="AY272" s="19"/>
      <c r="AZ272" s="19"/>
      <c r="BA272" s="19"/>
      <c r="BB272" s="19"/>
      <c r="BC272" s="19"/>
      <c r="BD272" s="19"/>
      <c r="BE272" s="19"/>
      <c r="BF272" s="19"/>
      <c r="BG272" s="19"/>
      <c r="BH272" s="19"/>
      <c r="BI272" s="19"/>
      <c r="BJ272" s="19"/>
    </row>
    <row r="273" spans="21:62" s="1" customFormat="1" ht="12.75" customHeight="1">
      <c r="U273" s="19"/>
      <c r="V273" s="19"/>
      <c r="W273" s="19"/>
      <c r="X273" s="19"/>
      <c r="Y273" s="19"/>
      <c r="Z273" s="19"/>
      <c r="AA273" s="19"/>
      <c r="AB273" s="19"/>
      <c r="AC273" s="19"/>
      <c r="AD273" s="57"/>
      <c r="AE273" s="57"/>
      <c r="AF273" s="57"/>
      <c r="AG273" s="57"/>
      <c r="AH273" s="57"/>
      <c r="AI273" s="57"/>
      <c r="AJ273" s="57"/>
      <c r="AK273" s="57"/>
      <c r="AL273" s="57"/>
      <c r="AM273" s="57"/>
      <c r="AN273" s="57"/>
      <c r="AO273" s="57"/>
      <c r="AP273" s="57"/>
      <c r="AQ273" s="57"/>
      <c r="AR273" s="57"/>
      <c r="AS273" s="57"/>
      <c r="AT273" s="19"/>
      <c r="AU273" s="19"/>
      <c r="AV273" s="19"/>
      <c r="AW273" s="19"/>
      <c r="AX273" s="19"/>
      <c r="AY273" s="19"/>
      <c r="AZ273" s="19"/>
      <c r="BA273" s="19"/>
      <c r="BB273" s="19"/>
      <c r="BC273" s="19"/>
      <c r="BD273" s="19"/>
      <c r="BE273" s="19"/>
      <c r="BF273" s="19"/>
      <c r="BG273" s="19"/>
      <c r="BH273" s="19"/>
      <c r="BI273" s="19"/>
      <c r="BJ273" s="19"/>
    </row>
    <row r="274" spans="21:62" s="1" customFormat="1" ht="12.75" customHeight="1">
      <c r="U274" s="19"/>
      <c r="V274" s="19"/>
      <c r="W274" s="19"/>
      <c r="X274" s="19"/>
      <c r="Y274" s="19"/>
      <c r="Z274" s="19"/>
      <c r="AA274" s="19"/>
      <c r="AB274" s="19"/>
      <c r="AC274" s="19"/>
      <c r="AD274" s="57"/>
      <c r="AE274" s="57"/>
      <c r="AF274" s="57"/>
      <c r="AG274" s="57"/>
      <c r="AH274" s="57"/>
      <c r="AI274" s="57"/>
      <c r="AJ274" s="57"/>
      <c r="AK274" s="57"/>
      <c r="AL274" s="57"/>
      <c r="AM274" s="57"/>
      <c r="AN274" s="57"/>
      <c r="AO274" s="57"/>
      <c r="AP274" s="57"/>
      <c r="AQ274" s="57"/>
      <c r="AR274" s="57"/>
      <c r="AS274" s="57"/>
      <c r="AT274" s="19"/>
      <c r="AU274" s="19"/>
      <c r="AV274" s="19"/>
      <c r="AW274" s="19"/>
      <c r="AX274" s="19"/>
      <c r="AY274" s="19"/>
      <c r="AZ274" s="19"/>
      <c r="BA274" s="19"/>
      <c r="BB274" s="19"/>
      <c r="BC274" s="19"/>
      <c r="BD274" s="19"/>
      <c r="BE274" s="19"/>
      <c r="BF274" s="19"/>
      <c r="BG274" s="19"/>
      <c r="BH274" s="19"/>
      <c r="BI274" s="19"/>
      <c r="BJ274" s="19"/>
    </row>
    <row r="275" spans="21:62" s="1" customFormat="1" ht="12.75" customHeight="1">
      <c r="U275" s="19"/>
      <c r="V275" s="19"/>
      <c r="W275" s="19"/>
      <c r="X275" s="19"/>
      <c r="Y275" s="19"/>
      <c r="Z275" s="19"/>
      <c r="AA275" s="19"/>
      <c r="AB275" s="19"/>
      <c r="AC275" s="19"/>
      <c r="AD275" s="57"/>
      <c r="AE275" s="57"/>
      <c r="AF275" s="57"/>
      <c r="AG275" s="57"/>
      <c r="AH275" s="57"/>
      <c r="AI275" s="57"/>
      <c r="AJ275" s="57"/>
      <c r="AK275" s="57"/>
      <c r="AL275" s="57"/>
      <c r="AM275" s="57"/>
      <c r="AN275" s="57"/>
      <c r="AO275" s="57"/>
      <c r="AP275" s="57"/>
      <c r="AQ275" s="57"/>
      <c r="AR275" s="57"/>
      <c r="AS275" s="57"/>
      <c r="AT275" s="19"/>
      <c r="AU275" s="19"/>
      <c r="AV275" s="19"/>
      <c r="AW275" s="19"/>
      <c r="AX275" s="19"/>
      <c r="AY275" s="19"/>
      <c r="AZ275" s="19"/>
      <c r="BA275" s="19"/>
      <c r="BB275" s="19"/>
      <c r="BC275" s="19"/>
      <c r="BD275" s="19"/>
      <c r="BE275" s="19"/>
      <c r="BF275" s="19"/>
      <c r="BG275" s="19"/>
      <c r="BH275" s="19"/>
      <c r="BI275" s="19"/>
      <c r="BJ275" s="19"/>
    </row>
    <row r="276" spans="21:62" s="1" customFormat="1" ht="12.75" customHeight="1">
      <c r="U276" s="19"/>
      <c r="V276" s="19"/>
      <c r="W276" s="19"/>
      <c r="X276" s="19"/>
      <c r="Y276" s="19"/>
      <c r="Z276" s="19"/>
      <c r="AA276" s="19"/>
      <c r="AB276" s="19"/>
      <c r="AC276" s="19"/>
      <c r="AD276" s="57"/>
      <c r="AE276" s="57"/>
      <c r="AF276" s="57"/>
      <c r="AG276" s="57"/>
      <c r="AH276" s="57"/>
      <c r="AI276" s="57"/>
      <c r="AJ276" s="57"/>
      <c r="AK276" s="57"/>
      <c r="AL276" s="57"/>
      <c r="AM276" s="57"/>
      <c r="AN276" s="57"/>
      <c r="AO276" s="57"/>
      <c r="AP276" s="57"/>
      <c r="AQ276" s="57"/>
      <c r="AR276" s="57"/>
      <c r="AS276" s="57"/>
      <c r="AT276" s="19"/>
      <c r="AU276" s="19"/>
      <c r="AV276" s="19"/>
      <c r="AW276" s="19"/>
      <c r="AX276" s="19"/>
      <c r="AY276" s="19"/>
      <c r="AZ276" s="19"/>
      <c r="BA276" s="19"/>
      <c r="BB276" s="19"/>
      <c r="BC276" s="19"/>
      <c r="BD276" s="19"/>
      <c r="BE276" s="19"/>
      <c r="BF276" s="19"/>
      <c r="BG276" s="19"/>
      <c r="BH276" s="19"/>
      <c r="BI276" s="19"/>
      <c r="BJ276" s="19"/>
    </row>
    <row r="277" spans="21:62" s="1" customFormat="1" ht="12.75" customHeight="1">
      <c r="U277" s="19"/>
      <c r="V277" s="19"/>
      <c r="W277" s="19"/>
      <c r="X277" s="19"/>
      <c r="Y277" s="19"/>
      <c r="Z277" s="19"/>
      <c r="AA277" s="19"/>
      <c r="AB277" s="19"/>
      <c r="AC277" s="19"/>
      <c r="AD277" s="57"/>
      <c r="AE277" s="57"/>
      <c r="AF277" s="57"/>
      <c r="AG277" s="57"/>
      <c r="AH277" s="57"/>
      <c r="AI277" s="57"/>
      <c r="AJ277" s="57"/>
      <c r="AK277" s="57"/>
      <c r="AL277" s="57"/>
      <c r="AM277" s="57"/>
      <c r="AN277" s="57"/>
      <c r="AO277" s="57"/>
      <c r="AP277" s="57"/>
      <c r="AQ277" s="57"/>
      <c r="AR277" s="57"/>
      <c r="AS277" s="57"/>
      <c r="AT277" s="19"/>
      <c r="AU277" s="19"/>
      <c r="AV277" s="19"/>
      <c r="AW277" s="19"/>
      <c r="AX277" s="19"/>
      <c r="AY277" s="19"/>
      <c r="AZ277" s="19"/>
      <c r="BA277" s="19"/>
      <c r="BB277" s="19"/>
      <c r="BC277" s="19"/>
      <c r="BD277" s="19"/>
      <c r="BE277" s="19"/>
      <c r="BF277" s="19"/>
      <c r="BG277" s="19"/>
      <c r="BH277" s="19"/>
      <c r="BI277" s="19"/>
      <c r="BJ277" s="19"/>
    </row>
    <row r="278" spans="21:62" s="1" customFormat="1" ht="12.75" customHeight="1">
      <c r="U278" s="19"/>
      <c r="V278" s="19"/>
      <c r="W278" s="19"/>
      <c r="X278" s="19"/>
      <c r="Y278" s="19"/>
      <c r="Z278" s="19"/>
      <c r="AA278" s="19"/>
      <c r="AB278" s="19"/>
      <c r="AC278" s="19"/>
      <c r="AD278" s="57"/>
      <c r="AE278" s="57"/>
      <c r="AF278" s="57"/>
      <c r="AG278" s="57"/>
      <c r="AH278" s="57"/>
      <c r="AI278" s="57"/>
      <c r="AJ278" s="57"/>
      <c r="AK278" s="57"/>
      <c r="AL278" s="57"/>
      <c r="AM278" s="57"/>
      <c r="AN278" s="57"/>
      <c r="AO278" s="57"/>
      <c r="AP278" s="57"/>
      <c r="AQ278" s="57"/>
      <c r="AR278" s="57"/>
      <c r="AS278" s="57"/>
      <c r="AT278" s="19"/>
      <c r="AU278" s="19"/>
      <c r="AV278" s="19"/>
      <c r="AW278" s="19"/>
      <c r="AX278" s="19"/>
      <c r="AY278" s="19"/>
      <c r="AZ278" s="19"/>
      <c r="BA278" s="19"/>
      <c r="BB278" s="19"/>
      <c r="BC278" s="19"/>
      <c r="BD278" s="19"/>
      <c r="BE278" s="19"/>
      <c r="BF278" s="19"/>
      <c r="BG278" s="19"/>
      <c r="BH278" s="19"/>
      <c r="BI278" s="19"/>
      <c r="BJ278" s="19"/>
    </row>
    <row r="279" spans="21:62" s="1" customFormat="1" ht="12.75" customHeight="1">
      <c r="U279" s="19"/>
      <c r="V279" s="19"/>
      <c r="W279" s="19"/>
      <c r="X279" s="19"/>
      <c r="Y279" s="19"/>
      <c r="Z279" s="19"/>
      <c r="AA279" s="19"/>
      <c r="AB279" s="19"/>
      <c r="AC279" s="19"/>
      <c r="AD279" s="57"/>
      <c r="AE279" s="57"/>
      <c r="AF279" s="57"/>
      <c r="AG279" s="57"/>
      <c r="AH279" s="57"/>
      <c r="AI279" s="57"/>
      <c r="AJ279" s="57"/>
      <c r="AK279" s="57"/>
      <c r="AL279" s="57"/>
      <c r="AM279" s="57"/>
      <c r="AN279" s="57"/>
      <c r="AO279" s="57"/>
      <c r="AP279" s="57"/>
      <c r="AQ279" s="57"/>
      <c r="AR279" s="57"/>
      <c r="AS279" s="57"/>
      <c r="AT279" s="19"/>
      <c r="AU279" s="19"/>
      <c r="AV279" s="19"/>
      <c r="AW279" s="19"/>
      <c r="AX279" s="19"/>
      <c r="AY279" s="19"/>
      <c r="AZ279" s="19"/>
      <c r="BA279" s="19"/>
      <c r="BB279" s="19"/>
      <c r="BC279" s="19"/>
      <c r="BD279" s="19"/>
      <c r="BE279" s="19"/>
      <c r="BF279" s="19"/>
      <c r="BG279" s="19"/>
      <c r="BH279" s="19"/>
      <c r="BI279" s="19"/>
      <c r="BJ279" s="19"/>
    </row>
    <row r="280" spans="21:62" s="1" customFormat="1" ht="12.75" customHeight="1">
      <c r="U280" s="19"/>
      <c r="V280" s="19"/>
      <c r="W280" s="19"/>
      <c r="X280" s="19"/>
      <c r="Y280" s="19"/>
      <c r="Z280" s="19"/>
      <c r="AA280" s="19"/>
      <c r="AB280" s="19"/>
      <c r="AC280" s="19"/>
      <c r="AD280" s="57"/>
      <c r="AE280" s="57"/>
      <c r="AF280" s="57"/>
      <c r="AG280" s="57"/>
      <c r="AH280" s="57"/>
      <c r="AI280" s="57"/>
      <c r="AJ280" s="57"/>
      <c r="AK280" s="57"/>
      <c r="AL280" s="57"/>
      <c r="AM280" s="57"/>
      <c r="AN280" s="57"/>
      <c r="AO280" s="57"/>
      <c r="AP280" s="57"/>
      <c r="AQ280" s="57"/>
      <c r="AR280" s="57"/>
      <c r="AS280" s="57"/>
      <c r="AT280" s="19"/>
      <c r="AU280" s="19"/>
      <c r="AV280" s="19"/>
      <c r="AW280" s="19"/>
      <c r="AX280" s="19"/>
      <c r="AY280" s="19"/>
      <c r="AZ280" s="19"/>
      <c r="BA280" s="19"/>
      <c r="BB280" s="19"/>
      <c r="BC280" s="19"/>
      <c r="BD280" s="19"/>
      <c r="BE280" s="19"/>
      <c r="BF280" s="19"/>
      <c r="BG280" s="19"/>
      <c r="BH280" s="19"/>
      <c r="BI280" s="19"/>
      <c r="BJ280" s="19"/>
    </row>
    <row r="281" spans="21:62" s="1" customFormat="1" ht="12.75" customHeight="1">
      <c r="U281" s="19"/>
      <c r="V281" s="19"/>
      <c r="W281" s="19"/>
      <c r="X281" s="19"/>
      <c r="Y281" s="19"/>
      <c r="Z281" s="19"/>
      <c r="AA281" s="19"/>
      <c r="AB281" s="19"/>
      <c r="AC281" s="19"/>
      <c r="AD281" s="57"/>
      <c r="AE281" s="57"/>
      <c r="AF281" s="57"/>
      <c r="AG281" s="57"/>
      <c r="AH281" s="57"/>
      <c r="AI281" s="57"/>
      <c r="AJ281" s="57"/>
      <c r="AK281" s="57"/>
      <c r="AL281" s="57"/>
      <c r="AM281" s="57"/>
      <c r="AN281" s="57"/>
      <c r="AO281" s="57"/>
      <c r="AP281" s="57"/>
      <c r="AQ281" s="57"/>
      <c r="AR281" s="57"/>
      <c r="AS281" s="57"/>
      <c r="AT281" s="19"/>
      <c r="AU281" s="19"/>
      <c r="AV281" s="19"/>
      <c r="AW281" s="19"/>
      <c r="AX281" s="19"/>
      <c r="AY281" s="19"/>
      <c r="AZ281" s="19"/>
      <c r="BA281" s="19"/>
      <c r="BB281" s="19"/>
      <c r="BC281" s="19"/>
      <c r="BD281" s="19"/>
      <c r="BE281" s="19"/>
      <c r="BF281" s="19"/>
      <c r="BG281" s="19"/>
      <c r="BH281" s="19"/>
      <c r="BI281" s="19"/>
      <c r="BJ281" s="19"/>
    </row>
    <row r="282" spans="21:62" s="1" customFormat="1" ht="12.75" customHeight="1">
      <c r="U282" s="19"/>
      <c r="V282" s="19"/>
      <c r="W282" s="19"/>
      <c r="X282" s="19"/>
      <c r="Y282" s="19"/>
      <c r="Z282" s="19"/>
      <c r="AA282" s="19"/>
      <c r="AB282" s="19"/>
      <c r="AC282" s="19"/>
      <c r="AD282" s="57"/>
      <c r="AE282" s="57"/>
      <c r="AF282" s="57"/>
      <c r="AG282" s="57"/>
      <c r="AH282" s="57"/>
      <c r="AI282" s="57"/>
      <c r="AJ282" s="57"/>
      <c r="AK282" s="57"/>
      <c r="AL282" s="57"/>
      <c r="AM282" s="57"/>
      <c r="AN282" s="57"/>
      <c r="AO282" s="57"/>
      <c r="AP282" s="57"/>
      <c r="AQ282" s="57"/>
      <c r="AR282" s="57"/>
      <c r="AS282" s="57"/>
      <c r="AT282" s="19"/>
      <c r="AU282" s="19"/>
      <c r="AV282" s="19"/>
      <c r="AW282" s="19"/>
      <c r="AX282" s="19"/>
      <c r="AY282" s="19"/>
      <c r="AZ282" s="19"/>
      <c r="BA282" s="19"/>
      <c r="BB282" s="19"/>
      <c r="BC282" s="19"/>
      <c r="BD282" s="19"/>
      <c r="BE282" s="19"/>
      <c r="BF282" s="19"/>
      <c r="BG282" s="19"/>
      <c r="BH282" s="19"/>
      <c r="BI282" s="19"/>
      <c r="BJ282" s="19"/>
    </row>
    <row r="283" spans="21:62" s="1" customFormat="1" ht="12.75" customHeight="1">
      <c r="U283" s="19"/>
      <c r="V283" s="19"/>
      <c r="W283" s="19"/>
      <c r="X283" s="19"/>
      <c r="Y283" s="19"/>
      <c r="Z283" s="19"/>
      <c r="AA283" s="19"/>
      <c r="AB283" s="19"/>
      <c r="AC283" s="19"/>
      <c r="AD283" s="57"/>
      <c r="AE283" s="57"/>
      <c r="AF283" s="57"/>
      <c r="AG283" s="57"/>
      <c r="AH283" s="57"/>
      <c r="AI283" s="57"/>
      <c r="AJ283" s="57"/>
      <c r="AK283" s="57"/>
      <c r="AL283" s="57"/>
      <c r="AM283" s="57"/>
      <c r="AN283" s="57"/>
      <c r="AO283" s="57"/>
      <c r="AP283" s="57"/>
      <c r="AQ283" s="57"/>
      <c r="AR283" s="57"/>
      <c r="AS283" s="57"/>
      <c r="AT283" s="19"/>
      <c r="AU283" s="19"/>
      <c r="AV283" s="19"/>
      <c r="AW283" s="19"/>
      <c r="AX283" s="19"/>
      <c r="AY283" s="19"/>
      <c r="AZ283" s="19"/>
      <c r="BA283" s="19"/>
      <c r="BB283" s="19"/>
      <c r="BC283" s="19"/>
      <c r="BD283" s="19"/>
      <c r="BE283" s="19"/>
      <c r="BF283" s="19"/>
      <c r="BG283" s="19"/>
      <c r="BH283" s="19"/>
      <c r="BI283" s="19"/>
      <c r="BJ283" s="19"/>
    </row>
    <row r="284" spans="21:62" s="1" customFormat="1" ht="12.75" customHeight="1">
      <c r="U284" s="19"/>
      <c r="V284" s="19"/>
      <c r="W284" s="19"/>
      <c r="X284" s="19"/>
      <c r="Y284" s="19"/>
      <c r="Z284" s="19"/>
      <c r="AA284" s="19"/>
      <c r="AB284" s="19"/>
      <c r="AC284" s="19"/>
      <c r="AD284" s="57"/>
      <c r="AE284" s="57"/>
      <c r="AF284" s="57"/>
      <c r="AG284" s="57"/>
      <c r="AH284" s="57"/>
      <c r="AI284" s="57"/>
      <c r="AJ284" s="57"/>
      <c r="AK284" s="57"/>
      <c r="AL284" s="57"/>
      <c r="AM284" s="57"/>
      <c r="AN284" s="57"/>
      <c r="AO284" s="57"/>
      <c r="AP284" s="57"/>
      <c r="AQ284" s="57"/>
      <c r="AR284" s="57"/>
      <c r="AS284" s="57"/>
      <c r="AT284" s="19"/>
      <c r="AU284" s="19"/>
      <c r="AV284" s="19"/>
      <c r="AW284" s="19"/>
      <c r="AX284" s="19"/>
      <c r="AY284" s="19"/>
      <c r="AZ284" s="19"/>
      <c r="BA284" s="19"/>
      <c r="BB284" s="19"/>
      <c r="BC284" s="19"/>
      <c r="BD284" s="19"/>
      <c r="BE284" s="19"/>
      <c r="BF284" s="19"/>
      <c r="BG284" s="19"/>
      <c r="BH284" s="19"/>
      <c r="BI284" s="19"/>
      <c r="BJ284" s="19"/>
    </row>
    <row r="285" spans="21:62" s="1" customFormat="1" ht="12.75" customHeight="1">
      <c r="U285" s="19"/>
      <c r="V285" s="19"/>
      <c r="W285" s="19"/>
      <c r="X285" s="19"/>
      <c r="Y285" s="19"/>
      <c r="Z285" s="19"/>
      <c r="AA285" s="19"/>
      <c r="AB285" s="19"/>
      <c r="AC285" s="19"/>
      <c r="AD285" s="57"/>
      <c r="AE285" s="57"/>
      <c r="AF285" s="57"/>
      <c r="AG285" s="57"/>
      <c r="AH285" s="57"/>
      <c r="AI285" s="57"/>
      <c r="AJ285" s="57"/>
      <c r="AK285" s="57"/>
      <c r="AL285" s="57"/>
      <c r="AM285" s="57"/>
      <c r="AN285" s="57"/>
      <c r="AO285" s="57"/>
      <c r="AP285" s="57"/>
      <c r="AQ285" s="57"/>
      <c r="AR285" s="57"/>
      <c r="AS285" s="57"/>
      <c r="AT285" s="19"/>
      <c r="AU285" s="19"/>
      <c r="AV285" s="19"/>
      <c r="AW285" s="19"/>
      <c r="AX285" s="19"/>
      <c r="AY285" s="19"/>
      <c r="AZ285" s="19"/>
      <c r="BA285" s="19"/>
      <c r="BB285" s="19"/>
      <c r="BC285" s="19"/>
      <c r="BD285" s="19"/>
      <c r="BE285" s="19"/>
      <c r="BF285" s="19"/>
      <c r="BG285" s="19"/>
      <c r="BH285" s="19"/>
      <c r="BI285" s="19"/>
      <c r="BJ285" s="19"/>
    </row>
    <row r="286" spans="21:62" s="1" customFormat="1" ht="12.75" customHeight="1">
      <c r="U286" s="19"/>
      <c r="V286" s="19"/>
      <c r="W286" s="19"/>
      <c r="X286" s="19"/>
      <c r="Y286" s="19"/>
      <c r="Z286" s="19"/>
      <c r="AA286" s="19"/>
      <c r="AB286" s="19"/>
      <c r="AC286" s="19"/>
      <c r="AD286" s="57"/>
      <c r="AE286" s="57"/>
      <c r="AF286" s="57"/>
      <c r="AG286" s="57"/>
      <c r="AH286" s="57"/>
      <c r="AI286" s="57"/>
      <c r="AJ286" s="57"/>
      <c r="AK286" s="57"/>
      <c r="AL286" s="57"/>
      <c r="AM286" s="57"/>
      <c r="AN286" s="57"/>
      <c r="AO286" s="57"/>
      <c r="AP286" s="57"/>
      <c r="AQ286" s="57"/>
      <c r="AR286" s="57"/>
      <c r="AS286" s="57"/>
      <c r="AT286" s="19"/>
      <c r="AU286" s="19"/>
      <c r="AV286" s="19"/>
      <c r="AW286" s="19"/>
      <c r="AX286" s="19"/>
      <c r="AY286" s="19"/>
      <c r="AZ286" s="19"/>
      <c r="BA286" s="19"/>
      <c r="BB286" s="19"/>
      <c r="BC286" s="19"/>
      <c r="BD286" s="19"/>
      <c r="BE286" s="19"/>
      <c r="BF286" s="19"/>
      <c r="BG286" s="19"/>
      <c r="BH286" s="19"/>
      <c r="BI286" s="19"/>
      <c r="BJ286" s="19"/>
    </row>
    <row r="287" spans="21:62" s="1" customFormat="1" ht="12.75" customHeight="1">
      <c r="U287" s="19"/>
      <c r="V287" s="19"/>
      <c r="W287" s="19"/>
      <c r="X287" s="19"/>
      <c r="Y287" s="19"/>
      <c r="Z287" s="19"/>
      <c r="AA287" s="19"/>
      <c r="AB287" s="19"/>
      <c r="AC287" s="19"/>
      <c r="AD287" s="57"/>
      <c r="AE287" s="57"/>
      <c r="AF287" s="57"/>
      <c r="AG287" s="57"/>
      <c r="AH287" s="57"/>
      <c r="AI287" s="57"/>
      <c r="AJ287" s="57"/>
      <c r="AK287" s="57"/>
      <c r="AL287" s="57"/>
      <c r="AM287" s="57"/>
      <c r="AN287" s="57"/>
      <c r="AO287" s="57"/>
      <c r="AP287" s="57"/>
      <c r="AQ287" s="57"/>
      <c r="AR287" s="57"/>
      <c r="AS287" s="57"/>
      <c r="AT287" s="19"/>
      <c r="AU287" s="19"/>
      <c r="AV287" s="19"/>
      <c r="AW287" s="19"/>
      <c r="AX287" s="19"/>
      <c r="AY287" s="19"/>
      <c r="AZ287" s="19"/>
      <c r="BA287" s="19"/>
      <c r="BB287" s="19"/>
      <c r="BC287" s="19"/>
      <c r="BD287" s="19"/>
      <c r="BE287" s="19"/>
      <c r="BF287" s="19"/>
      <c r="BG287" s="19"/>
      <c r="BH287" s="19"/>
      <c r="BI287" s="19"/>
      <c r="BJ287" s="19"/>
    </row>
    <row r="288" spans="21:62" s="1" customFormat="1" ht="12.75" customHeight="1">
      <c r="U288" s="19"/>
      <c r="V288" s="19"/>
      <c r="W288" s="19"/>
      <c r="X288" s="19"/>
      <c r="Y288" s="19"/>
      <c r="Z288" s="19"/>
      <c r="AA288" s="19"/>
      <c r="AB288" s="19"/>
      <c r="AC288" s="19"/>
      <c r="AD288" s="57"/>
      <c r="AE288" s="57"/>
      <c r="AF288" s="57"/>
      <c r="AG288" s="57"/>
      <c r="AH288" s="57"/>
      <c r="AI288" s="57"/>
      <c r="AJ288" s="57"/>
      <c r="AK288" s="57"/>
      <c r="AL288" s="57"/>
      <c r="AM288" s="57"/>
      <c r="AN288" s="57"/>
      <c r="AO288" s="57"/>
      <c r="AP288" s="57"/>
      <c r="AQ288" s="57"/>
      <c r="AR288" s="57"/>
      <c r="AS288" s="57"/>
      <c r="AT288" s="19"/>
      <c r="AU288" s="19"/>
      <c r="AV288" s="19"/>
      <c r="AW288" s="19"/>
      <c r="AX288" s="19"/>
      <c r="AY288" s="19"/>
      <c r="AZ288" s="19"/>
      <c r="BA288" s="19"/>
      <c r="BB288" s="19"/>
      <c r="BC288" s="19"/>
      <c r="BD288" s="19"/>
      <c r="BE288" s="19"/>
      <c r="BF288" s="19"/>
      <c r="BG288" s="19"/>
      <c r="BH288" s="19"/>
      <c r="BI288" s="19"/>
      <c r="BJ288" s="19"/>
    </row>
    <row r="289" spans="21:62" s="1" customFormat="1" ht="12.75" customHeight="1">
      <c r="U289" s="19"/>
      <c r="V289" s="19"/>
      <c r="W289" s="19"/>
      <c r="X289" s="19"/>
      <c r="Y289" s="19"/>
      <c r="Z289" s="19"/>
      <c r="AA289" s="19"/>
      <c r="AB289" s="19"/>
      <c r="AC289" s="19"/>
      <c r="AD289" s="57"/>
      <c r="AE289" s="57"/>
      <c r="AF289" s="57"/>
      <c r="AG289" s="57"/>
      <c r="AH289" s="57"/>
      <c r="AI289" s="57"/>
      <c r="AJ289" s="57"/>
      <c r="AK289" s="57"/>
      <c r="AL289" s="57"/>
      <c r="AM289" s="57"/>
      <c r="AN289" s="57"/>
      <c r="AO289" s="57"/>
      <c r="AP289" s="57"/>
      <c r="AQ289" s="57"/>
      <c r="AR289" s="57"/>
      <c r="AS289" s="57"/>
      <c r="AT289" s="19"/>
      <c r="AU289" s="19"/>
      <c r="AV289" s="19"/>
      <c r="AW289" s="19"/>
      <c r="AX289" s="19"/>
      <c r="AY289" s="19"/>
      <c r="AZ289" s="19"/>
      <c r="BA289" s="19"/>
      <c r="BB289" s="19"/>
      <c r="BC289" s="19"/>
      <c r="BD289" s="19"/>
      <c r="BE289" s="19"/>
      <c r="BF289" s="19"/>
      <c r="BG289" s="19"/>
      <c r="BH289" s="19"/>
      <c r="BI289" s="19"/>
      <c r="BJ289" s="19"/>
    </row>
    <row r="290" spans="21:62" s="1" customFormat="1" ht="12.75" customHeight="1">
      <c r="U290" s="19"/>
      <c r="V290" s="19"/>
      <c r="W290" s="19"/>
      <c r="X290" s="19"/>
      <c r="Y290" s="19"/>
      <c r="Z290" s="19"/>
      <c r="AA290" s="19"/>
      <c r="AB290" s="19"/>
      <c r="AC290" s="19"/>
      <c r="AD290" s="57"/>
      <c r="AE290" s="57"/>
      <c r="AF290" s="57"/>
      <c r="AG290" s="57"/>
      <c r="AH290" s="57"/>
      <c r="AI290" s="57"/>
      <c r="AJ290" s="57"/>
      <c r="AK290" s="57"/>
      <c r="AL290" s="57"/>
      <c r="AM290" s="57"/>
      <c r="AN290" s="57"/>
      <c r="AO290" s="57"/>
      <c r="AP290" s="57"/>
      <c r="AQ290" s="57"/>
      <c r="AR290" s="57"/>
      <c r="AS290" s="57"/>
      <c r="AT290" s="19"/>
      <c r="AU290" s="19"/>
      <c r="AV290" s="19"/>
      <c r="AW290" s="19"/>
      <c r="AX290" s="19"/>
      <c r="AY290" s="19"/>
      <c r="AZ290" s="19"/>
      <c r="BA290" s="19"/>
      <c r="BB290" s="19"/>
      <c r="BC290" s="19"/>
      <c r="BD290" s="19"/>
      <c r="BE290" s="19"/>
      <c r="BF290" s="19"/>
      <c r="BG290" s="19"/>
      <c r="BH290" s="19"/>
      <c r="BI290" s="19"/>
      <c r="BJ290" s="19"/>
    </row>
    <row r="291" spans="21:62" s="1" customFormat="1" ht="12.75" customHeight="1">
      <c r="U291" s="19"/>
      <c r="V291" s="19"/>
      <c r="W291" s="19"/>
      <c r="X291" s="19"/>
      <c r="Y291" s="19"/>
      <c r="Z291" s="19"/>
      <c r="AA291" s="19"/>
      <c r="AB291" s="19"/>
      <c r="AC291" s="19"/>
      <c r="AD291" s="57"/>
      <c r="AE291" s="57"/>
      <c r="AF291" s="57"/>
      <c r="AG291" s="57"/>
      <c r="AH291" s="57"/>
      <c r="AI291" s="57"/>
      <c r="AJ291" s="57"/>
      <c r="AK291" s="57"/>
      <c r="AL291" s="57"/>
      <c r="AM291" s="57"/>
      <c r="AN291" s="57"/>
      <c r="AO291" s="57"/>
      <c r="AP291" s="57"/>
      <c r="AQ291" s="57"/>
      <c r="AR291" s="57"/>
      <c r="AS291" s="57"/>
      <c r="AT291" s="19"/>
      <c r="AU291" s="19"/>
      <c r="AV291" s="19"/>
      <c r="AW291" s="19"/>
      <c r="AX291" s="19"/>
      <c r="AY291" s="19"/>
      <c r="AZ291" s="19"/>
      <c r="BA291" s="19"/>
      <c r="BB291" s="19"/>
      <c r="BC291" s="19"/>
      <c r="BD291" s="19"/>
      <c r="BE291" s="19"/>
      <c r="BF291" s="19"/>
      <c r="BG291" s="19"/>
      <c r="BH291" s="19"/>
      <c r="BI291" s="19"/>
      <c r="BJ291" s="19"/>
    </row>
    <row r="292" spans="21:62" s="1" customFormat="1" ht="12.75" customHeight="1">
      <c r="U292" s="19"/>
      <c r="V292" s="19"/>
      <c r="W292" s="19"/>
      <c r="X292" s="19"/>
      <c r="Y292" s="19"/>
      <c r="Z292" s="19"/>
      <c r="AA292" s="19"/>
      <c r="AB292" s="19"/>
      <c r="AC292" s="19"/>
      <c r="AD292" s="57"/>
      <c r="AE292" s="57"/>
      <c r="AF292" s="57"/>
      <c r="AG292" s="57"/>
      <c r="AH292" s="57"/>
      <c r="AI292" s="57"/>
      <c r="AJ292" s="57"/>
      <c r="AK292" s="57"/>
      <c r="AL292" s="57"/>
      <c r="AM292" s="57"/>
      <c r="AN292" s="57"/>
      <c r="AO292" s="57"/>
      <c r="AP292" s="57"/>
      <c r="AQ292" s="57"/>
      <c r="AR292" s="57"/>
      <c r="AS292" s="57"/>
      <c r="AT292" s="19"/>
      <c r="AU292" s="19"/>
      <c r="AV292" s="19"/>
      <c r="AW292" s="19"/>
      <c r="AX292" s="19"/>
      <c r="AY292" s="19"/>
      <c r="AZ292" s="19"/>
      <c r="BA292" s="19"/>
      <c r="BB292" s="19"/>
      <c r="BC292" s="19"/>
      <c r="BD292" s="19"/>
      <c r="BE292" s="19"/>
      <c r="BF292" s="19"/>
      <c r="BG292" s="19"/>
      <c r="BH292" s="19"/>
      <c r="BI292" s="19"/>
      <c r="BJ292" s="19"/>
    </row>
    <row r="293" spans="21:62" s="1" customFormat="1" ht="12.75" customHeight="1">
      <c r="U293" s="19"/>
      <c r="V293" s="19"/>
      <c r="W293" s="19"/>
      <c r="X293" s="19"/>
      <c r="Y293" s="19"/>
      <c r="Z293" s="19"/>
      <c r="AA293" s="19"/>
      <c r="AB293" s="19"/>
      <c r="AC293" s="19"/>
      <c r="AD293" s="57"/>
      <c r="AE293" s="57"/>
      <c r="AF293" s="57"/>
      <c r="AG293" s="57"/>
      <c r="AH293" s="57"/>
      <c r="AI293" s="57"/>
      <c r="AJ293" s="57"/>
      <c r="AK293" s="57"/>
      <c r="AL293" s="57"/>
      <c r="AM293" s="57"/>
      <c r="AN293" s="57"/>
      <c r="AO293" s="57"/>
      <c r="AP293" s="57"/>
      <c r="AQ293" s="57"/>
      <c r="AR293" s="57"/>
      <c r="AS293" s="57"/>
      <c r="AT293" s="19"/>
      <c r="AU293" s="19"/>
      <c r="AV293" s="19"/>
      <c r="AW293" s="19"/>
      <c r="AX293" s="19"/>
      <c r="AY293" s="19"/>
      <c r="AZ293" s="19"/>
      <c r="BA293" s="19"/>
      <c r="BB293" s="19"/>
      <c r="BC293" s="19"/>
      <c r="BD293" s="19"/>
      <c r="BE293" s="19"/>
      <c r="BF293" s="19"/>
      <c r="BG293" s="19"/>
      <c r="BH293" s="19"/>
      <c r="BI293" s="19"/>
      <c r="BJ293" s="19"/>
    </row>
    <row r="294" spans="21:62" s="1" customFormat="1" ht="12.75" customHeight="1">
      <c r="U294" s="19"/>
      <c r="V294" s="19"/>
      <c r="W294" s="19"/>
      <c r="X294" s="19"/>
      <c r="Y294" s="19"/>
      <c r="Z294" s="19"/>
      <c r="AA294" s="19"/>
      <c r="AB294" s="19"/>
      <c r="AC294" s="19"/>
      <c r="AD294" s="57"/>
      <c r="AE294" s="57"/>
      <c r="AF294" s="57"/>
      <c r="AG294" s="57"/>
      <c r="AH294" s="57"/>
      <c r="AI294" s="57"/>
      <c r="AJ294" s="57"/>
      <c r="AK294" s="57"/>
      <c r="AL294" s="57"/>
      <c r="AM294" s="57"/>
      <c r="AN294" s="57"/>
      <c r="AO294" s="57"/>
      <c r="AP294" s="57"/>
      <c r="AQ294" s="57"/>
      <c r="AR294" s="57"/>
      <c r="AS294" s="57"/>
      <c r="AT294" s="19"/>
      <c r="AU294" s="19"/>
      <c r="AV294" s="19"/>
      <c r="AW294" s="19"/>
      <c r="AX294" s="19"/>
      <c r="AY294" s="19"/>
      <c r="AZ294" s="19"/>
      <c r="BA294" s="19"/>
      <c r="BB294" s="19"/>
      <c r="BC294" s="19"/>
      <c r="BD294" s="19"/>
      <c r="BE294" s="19"/>
      <c r="BF294" s="19"/>
      <c r="BG294" s="19"/>
      <c r="BH294" s="19"/>
      <c r="BI294" s="19"/>
      <c r="BJ294" s="19"/>
    </row>
    <row r="295" spans="21:62" s="1" customFormat="1" ht="12.75" customHeight="1">
      <c r="U295" s="19"/>
      <c r="V295" s="19"/>
      <c r="W295" s="19"/>
      <c r="X295" s="19"/>
      <c r="Y295" s="19"/>
      <c r="Z295" s="19"/>
      <c r="AA295" s="19"/>
      <c r="AB295" s="19"/>
      <c r="AC295" s="19"/>
      <c r="AD295" s="57"/>
      <c r="AE295" s="57"/>
      <c r="AF295" s="57"/>
      <c r="AG295" s="57"/>
      <c r="AH295" s="57"/>
      <c r="AI295" s="57"/>
      <c r="AJ295" s="57"/>
      <c r="AK295" s="57"/>
      <c r="AL295" s="57"/>
      <c r="AM295" s="57"/>
      <c r="AN295" s="57"/>
      <c r="AO295" s="57"/>
      <c r="AP295" s="57"/>
      <c r="AQ295" s="57"/>
      <c r="AR295" s="57"/>
      <c r="AS295" s="57"/>
      <c r="AT295" s="19"/>
      <c r="AU295" s="19"/>
      <c r="AV295" s="19"/>
      <c r="AW295" s="19"/>
      <c r="AX295" s="19"/>
      <c r="AY295" s="19"/>
      <c r="AZ295" s="19"/>
      <c r="BA295" s="19"/>
      <c r="BB295" s="19"/>
      <c r="BC295" s="19"/>
      <c r="BD295" s="19"/>
      <c r="BE295" s="19"/>
      <c r="BF295" s="19"/>
      <c r="BG295" s="19"/>
      <c r="BH295" s="19"/>
      <c r="BI295" s="19"/>
      <c r="BJ295" s="19"/>
    </row>
    <row r="296" spans="21:62" s="1" customFormat="1" ht="12.75" customHeight="1">
      <c r="U296" s="19"/>
      <c r="V296" s="19"/>
      <c r="W296" s="19"/>
      <c r="X296" s="19"/>
      <c r="Y296" s="19"/>
      <c r="Z296" s="19"/>
      <c r="AA296" s="19"/>
      <c r="AB296" s="19"/>
      <c r="AC296" s="19"/>
      <c r="AD296" s="57"/>
      <c r="AE296" s="57"/>
      <c r="AF296" s="57"/>
      <c r="AG296" s="57"/>
      <c r="AH296" s="57"/>
      <c r="AI296" s="57"/>
      <c r="AJ296" s="57"/>
      <c r="AK296" s="57"/>
      <c r="AL296" s="57"/>
      <c r="AM296" s="57"/>
      <c r="AN296" s="57"/>
      <c r="AO296" s="57"/>
      <c r="AP296" s="57"/>
      <c r="AQ296" s="57"/>
      <c r="AR296" s="57"/>
      <c r="AS296" s="57"/>
      <c r="AT296" s="19"/>
      <c r="AU296" s="19"/>
      <c r="AV296" s="19"/>
      <c r="AW296" s="19"/>
      <c r="AX296" s="19"/>
      <c r="AY296" s="19"/>
      <c r="AZ296" s="19"/>
      <c r="BA296" s="19"/>
      <c r="BB296" s="19"/>
      <c r="BC296" s="19"/>
      <c r="BD296" s="19"/>
      <c r="BE296" s="19"/>
      <c r="BF296" s="19"/>
      <c r="BG296" s="19"/>
      <c r="BH296" s="19"/>
      <c r="BI296" s="19"/>
      <c r="BJ296" s="19"/>
    </row>
    <row r="297" spans="21:62" s="1" customFormat="1" ht="12.75" customHeight="1">
      <c r="U297" s="19"/>
      <c r="V297" s="19"/>
      <c r="W297" s="19"/>
      <c r="X297" s="19"/>
      <c r="Y297" s="19"/>
      <c r="Z297" s="19"/>
      <c r="AA297" s="19"/>
      <c r="AB297" s="19"/>
      <c r="AC297" s="19"/>
      <c r="AD297" s="57"/>
      <c r="AE297" s="57"/>
      <c r="AF297" s="57"/>
      <c r="AG297" s="57"/>
      <c r="AH297" s="57"/>
      <c r="AI297" s="57"/>
      <c r="AJ297" s="57"/>
      <c r="AK297" s="57"/>
      <c r="AL297" s="57"/>
      <c r="AM297" s="57"/>
      <c r="AN297" s="57"/>
      <c r="AO297" s="57"/>
      <c r="AP297" s="57"/>
      <c r="AQ297" s="57"/>
      <c r="AR297" s="57"/>
      <c r="AS297" s="57"/>
      <c r="AT297" s="19"/>
      <c r="AU297" s="19"/>
      <c r="AV297" s="19"/>
      <c r="AW297" s="19"/>
      <c r="AX297" s="19"/>
      <c r="AY297" s="19"/>
      <c r="AZ297" s="19"/>
      <c r="BA297" s="19"/>
      <c r="BB297" s="19"/>
      <c r="BC297" s="19"/>
      <c r="BD297" s="19"/>
      <c r="BE297" s="19"/>
      <c r="BF297" s="19"/>
      <c r="BG297" s="19"/>
      <c r="BH297" s="19"/>
      <c r="BI297" s="19"/>
      <c r="BJ297" s="19"/>
    </row>
    <row r="298" spans="21:62" s="1" customFormat="1" ht="12.75" customHeight="1">
      <c r="U298" s="19"/>
      <c r="V298" s="19"/>
      <c r="W298" s="19"/>
      <c r="X298" s="19"/>
      <c r="Y298" s="19"/>
      <c r="Z298" s="19"/>
      <c r="AA298" s="19"/>
      <c r="AB298" s="19"/>
      <c r="AC298" s="19"/>
      <c r="AD298" s="57"/>
      <c r="AE298" s="57"/>
      <c r="AF298" s="57"/>
      <c r="AG298" s="57"/>
      <c r="AH298" s="57"/>
      <c r="AI298" s="57"/>
      <c r="AJ298" s="57"/>
      <c r="AK298" s="57"/>
      <c r="AL298" s="57"/>
      <c r="AM298" s="57"/>
      <c r="AN298" s="57"/>
      <c r="AO298" s="57"/>
      <c r="AP298" s="57"/>
      <c r="AQ298" s="57"/>
      <c r="AR298" s="57"/>
      <c r="AS298" s="57"/>
      <c r="AT298" s="19"/>
      <c r="AU298" s="19"/>
      <c r="AV298" s="19"/>
      <c r="AW298" s="19"/>
      <c r="AX298" s="19"/>
      <c r="AY298" s="19"/>
      <c r="AZ298" s="19"/>
      <c r="BA298" s="19"/>
      <c r="BB298" s="19"/>
      <c r="BC298" s="19"/>
      <c r="BD298" s="19"/>
      <c r="BE298" s="19"/>
      <c r="BF298" s="19"/>
      <c r="BG298" s="19"/>
      <c r="BH298" s="19"/>
      <c r="BI298" s="19"/>
      <c r="BJ298" s="19"/>
    </row>
    <row r="299" spans="21:62" s="1" customFormat="1" ht="12.75" customHeight="1">
      <c r="U299" s="19"/>
      <c r="V299" s="19"/>
      <c r="W299" s="19"/>
      <c r="X299" s="19"/>
      <c r="Y299" s="19"/>
      <c r="Z299" s="19"/>
      <c r="AA299" s="19"/>
      <c r="AB299" s="19"/>
      <c r="AC299" s="19"/>
      <c r="AD299" s="57"/>
      <c r="AE299" s="57"/>
      <c r="AF299" s="57"/>
      <c r="AG299" s="57"/>
      <c r="AH299" s="57"/>
      <c r="AI299" s="57"/>
      <c r="AJ299" s="57"/>
      <c r="AK299" s="57"/>
      <c r="AL299" s="57"/>
      <c r="AM299" s="57"/>
      <c r="AN299" s="57"/>
      <c r="AO299" s="57"/>
      <c r="AP299" s="57"/>
      <c r="AQ299" s="57"/>
      <c r="AR299" s="57"/>
      <c r="AS299" s="57"/>
      <c r="AT299" s="19"/>
      <c r="AU299" s="19"/>
      <c r="AV299" s="19"/>
      <c r="AW299" s="19"/>
      <c r="AX299" s="19"/>
      <c r="AY299" s="19"/>
      <c r="AZ299" s="19"/>
      <c r="BA299" s="19"/>
      <c r="BB299" s="19"/>
      <c r="BC299" s="19"/>
      <c r="BD299" s="19"/>
      <c r="BE299" s="19"/>
      <c r="BF299" s="19"/>
      <c r="BG299" s="19"/>
      <c r="BH299" s="19"/>
      <c r="BI299" s="19"/>
      <c r="BJ299" s="19"/>
    </row>
    <row r="300" spans="21:62" s="1" customFormat="1" ht="12.75" customHeight="1">
      <c r="U300" s="19"/>
      <c r="V300" s="19"/>
      <c r="W300" s="19"/>
      <c r="X300" s="19"/>
      <c r="Y300" s="19"/>
      <c r="Z300" s="19"/>
      <c r="AA300" s="19"/>
      <c r="AB300" s="19"/>
      <c r="AC300" s="19"/>
      <c r="AD300" s="57"/>
      <c r="AE300" s="57"/>
      <c r="AF300" s="57"/>
      <c r="AG300" s="57"/>
      <c r="AH300" s="57"/>
      <c r="AI300" s="57"/>
      <c r="AJ300" s="57"/>
      <c r="AK300" s="57"/>
      <c r="AL300" s="57"/>
      <c r="AM300" s="57"/>
      <c r="AN300" s="57"/>
      <c r="AO300" s="57"/>
      <c r="AP300" s="57"/>
      <c r="AQ300" s="57"/>
      <c r="AR300" s="57"/>
      <c r="AS300" s="57"/>
      <c r="AT300" s="19"/>
      <c r="AU300" s="19"/>
      <c r="AV300" s="19"/>
      <c r="AW300" s="19"/>
      <c r="AX300" s="19"/>
      <c r="AY300" s="19"/>
      <c r="AZ300" s="19"/>
      <c r="BA300" s="19"/>
      <c r="BB300" s="19"/>
      <c r="BC300" s="19"/>
      <c r="BD300" s="19"/>
      <c r="BE300" s="19"/>
      <c r="BF300" s="19"/>
      <c r="BG300" s="19"/>
      <c r="BH300" s="19"/>
      <c r="BI300" s="19"/>
      <c r="BJ300" s="19"/>
    </row>
    <row r="301" spans="21:62" s="1" customFormat="1" ht="12.75" customHeight="1">
      <c r="U301" s="19"/>
      <c r="V301" s="19"/>
      <c r="W301" s="19"/>
      <c r="X301" s="19"/>
      <c r="Y301" s="19"/>
      <c r="Z301" s="19"/>
      <c r="AA301" s="19"/>
      <c r="AB301" s="19"/>
      <c r="AC301" s="19"/>
      <c r="AD301" s="57"/>
      <c r="AE301" s="57"/>
      <c r="AF301" s="57"/>
      <c r="AG301" s="57"/>
      <c r="AH301" s="57"/>
      <c r="AI301" s="57"/>
      <c r="AJ301" s="57"/>
      <c r="AK301" s="57"/>
      <c r="AL301" s="57"/>
      <c r="AM301" s="57"/>
      <c r="AN301" s="57"/>
      <c r="AO301" s="57"/>
      <c r="AP301" s="57"/>
      <c r="AQ301" s="57"/>
      <c r="AR301" s="57"/>
      <c r="AS301" s="57"/>
      <c r="AT301" s="19"/>
      <c r="AU301" s="19"/>
      <c r="AV301" s="19"/>
      <c r="AW301" s="19"/>
      <c r="AX301" s="19"/>
      <c r="AY301" s="19"/>
      <c r="AZ301" s="19"/>
      <c r="BA301" s="19"/>
      <c r="BB301" s="19"/>
      <c r="BC301" s="19"/>
      <c r="BD301" s="19"/>
      <c r="BE301" s="19"/>
      <c r="BF301" s="19"/>
      <c r="BG301" s="19"/>
      <c r="BH301" s="19"/>
      <c r="BI301" s="19"/>
      <c r="BJ301" s="19"/>
    </row>
    <row r="302" spans="21:62" s="1" customFormat="1" ht="12.75" customHeight="1">
      <c r="U302" s="19"/>
      <c r="V302" s="19"/>
      <c r="W302" s="19"/>
      <c r="X302" s="19"/>
      <c r="Y302" s="19"/>
      <c r="Z302" s="19"/>
      <c r="AA302" s="19"/>
      <c r="AB302" s="19"/>
      <c r="AC302" s="19"/>
      <c r="AD302" s="57"/>
      <c r="AE302" s="57"/>
      <c r="AF302" s="57"/>
      <c r="AG302" s="57"/>
      <c r="AH302" s="57"/>
      <c r="AI302" s="57"/>
      <c r="AJ302" s="57"/>
      <c r="AK302" s="57"/>
      <c r="AL302" s="57"/>
      <c r="AM302" s="57"/>
      <c r="AN302" s="57"/>
      <c r="AO302" s="57"/>
      <c r="AP302" s="57"/>
      <c r="AQ302" s="57"/>
      <c r="AR302" s="57"/>
      <c r="AS302" s="57"/>
      <c r="AT302" s="19"/>
      <c r="AU302" s="19"/>
      <c r="AV302" s="19"/>
      <c r="AW302" s="19"/>
      <c r="AX302" s="19"/>
      <c r="AY302" s="19"/>
      <c r="AZ302" s="19"/>
      <c r="BA302" s="19"/>
      <c r="BB302" s="19"/>
      <c r="BC302" s="19"/>
      <c r="BD302" s="19"/>
      <c r="BE302" s="19"/>
      <c r="BF302" s="19"/>
      <c r="BG302" s="19"/>
      <c r="BH302" s="19"/>
      <c r="BI302" s="19"/>
      <c r="BJ302" s="19"/>
    </row>
    <row r="303" spans="21:62" s="1" customFormat="1" ht="12.75" customHeight="1">
      <c r="U303" s="19"/>
      <c r="V303" s="19"/>
      <c r="W303" s="19"/>
      <c r="X303" s="19"/>
      <c r="Y303" s="19"/>
      <c r="Z303" s="19"/>
      <c r="AA303" s="19"/>
      <c r="AB303" s="19"/>
      <c r="AC303" s="19"/>
      <c r="AD303" s="57"/>
      <c r="AE303" s="57"/>
      <c r="AF303" s="57"/>
      <c r="AG303" s="57"/>
      <c r="AH303" s="57"/>
      <c r="AI303" s="57"/>
      <c r="AJ303" s="57"/>
      <c r="AK303" s="57"/>
      <c r="AL303" s="57"/>
      <c r="AM303" s="57"/>
      <c r="AN303" s="57"/>
      <c r="AO303" s="57"/>
      <c r="AP303" s="57"/>
      <c r="AQ303" s="57"/>
      <c r="AR303" s="57"/>
      <c r="AS303" s="57"/>
      <c r="AT303" s="19"/>
      <c r="AU303" s="19"/>
      <c r="AV303" s="19"/>
      <c r="AW303" s="19"/>
      <c r="AX303" s="19"/>
      <c r="AY303" s="19"/>
      <c r="AZ303" s="19"/>
      <c r="BA303" s="19"/>
      <c r="BB303" s="19"/>
      <c r="BC303" s="19"/>
      <c r="BD303" s="19"/>
      <c r="BE303" s="19"/>
      <c r="BF303" s="19"/>
      <c r="BG303" s="19"/>
      <c r="BH303" s="19"/>
      <c r="BI303" s="19"/>
      <c r="BJ303" s="19"/>
    </row>
    <row r="304" spans="21:62" s="1" customFormat="1" ht="12.75" customHeight="1">
      <c r="U304" s="19"/>
      <c r="V304" s="19"/>
      <c r="W304" s="19"/>
      <c r="X304" s="19"/>
      <c r="Y304" s="19"/>
      <c r="Z304" s="19"/>
      <c r="AA304" s="19"/>
      <c r="AB304" s="19"/>
      <c r="AC304" s="19"/>
      <c r="AD304" s="57"/>
      <c r="AE304" s="57"/>
      <c r="AF304" s="57"/>
      <c r="AG304" s="57"/>
      <c r="AH304" s="57"/>
      <c r="AI304" s="57"/>
      <c r="AJ304" s="57"/>
      <c r="AK304" s="57"/>
      <c r="AL304" s="57"/>
      <c r="AM304" s="57"/>
      <c r="AN304" s="57"/>
      <c r="AO304" s="57"/>
      <c r="AP304" s="57"/>
      <c r="AQ304" s="57"/>
      <c r="AR304" s="57"/>
      <c r="AS304" s="57"/>
      <c r="AT304" s="19"/>
      <c r="AU304" s="19"/>
      <c r="AV304" s="19"/>
      <c r="AW304" s="19"/>
      <c r="AX304" s="19"/>
      <c r="AY304" s="19"/>
      <c r="AZ304" s="19"/>
      <c r="BA304" s="19"/>
      <c r="BB304" s="19"/>
      <c r="BC304" s="19"/>
      <c r="BD304" s="19"/>
      <c r="BE304" s="19"/>
      <c r="BF304" s="19"/>
      <c r="BG304" s="19"/>
      <c r="BH304" s="19"/>
      <c r="BI304" s="19"/>
      <c r="BJ304" s="19"/>
    </row>
    <row r="305" spans="21:62" s="1" customFormat="1" ht="12.75" customHeight="1">
      <c r="U305" s="19"/>
      <c r="V305" s="19"/>
      <c r="W305" s="19"/>
      <c r="X305" s="19"/>
      <c r="Y305" s="19"/>
      <c r="Z305" s="19"/>
      <c r="AA305" s="19"/>
      <c r="AB305" s="19"/>
      <c r="AC305" s="19"/>
      <c r="AD305" s="57"/>
      <c r="AE305" s="57"/>
      <c r="AF305" s="57"/>
      <c r="AG305" s="57"/>
      <c r="AH305" s="57"/>
      <c r="AI305" s="57"/>
      <c r="AJ305" s="57"/>
      <c r="AK305" s="57"/>
      <c r="AL305" s="57"/>
      <c r="AM305" s="57"/>
      <c r="AN305" s="57"/>
      <c r="AO305" s="57"/>
      <c r="AP305" s="57"/>
      <c r="AQ305" s="57"/>
      <c r="AR305" s="57"/>
      <c r="AS305" s="57"/>
      <c r="AT305" s="19"/>
      <c r="AU305" s="19"/>
      <c r="AV305" s="19"/>
      <c r="AW305" s="19"/>
      <c r="AX305" s="19"/>
      <c r="AY305" s="19"/>
      <c r="AZ305" s="19"/>
      <c r="BA305" s="19"/>
      <c r="BB305" s="19"/>
      <c r="BC305" s="19"/>
      <c r="BD305" s="19"/>
      <c r="BE305" s="19"/>
      <c r="BF305" s="19"/>
      <c r="BG305" s="19"/>
      <c r="BH305" s="19"/>
      <c r="BI305" s="19"/>
      <c r="BJ305" s="19"/>
    </row>
    <row r="306" spans="21:62" s="1" customFormat="1" ht="12.75" customHeight="1">
      <c r="U306" s="19"/>
      <c r="V306" s="19"/>
      <c r="W306" s="19"/>
      <c r="X306" s="19"/>
      <c r="Y306" s="19"/>
      <c r="Z306" s="19"/>
      <c r="AA306" s="19"/>
      <c r="AB306" s="19"/>
      <c r="AC306" s="19"/>
      <c r="AD306" s="57"/>
      <c r="AE306" s="57"/>
      <c r="AF306" s="57"/>
      <c r="AG306" s="57"/>
      <c r="AH306" s="57"/>
      <c r="AI306" s="57"/>
      <c r="AJ306" s="57"/>
      <c r="AK306" s="57"/>
      <c r="AL306" s="57"/>
      <c r="AM306" s="57"/>
      <c r="AN306" s="57"/>
      <c r="AO306" s="57"/>
      <c r="AP306" s="57"/>
      <c r="AQ306" s="57"/>
      <c r="AR306" s="57"/>
      <c r="AS306" s="57"/>
      <c r="AT306" s="19"/>
      <c r="AU306" s="19"/>
      <c r="AV306" s="19"/>
      <c r="AW306" s="19"/>
      <c r="AX306" s="19"/>
      <c r="AY306" s="19"/>
      <c r="AZ306" s="19"/>
      <c r="BA306" s="19"/>
      <c r="BB306" s="19"/>
      <c r="BC306" s="19"/>
      <c r="BD306" s="19"/>
      <c r="BE306" s="19"/>
      <c r="BF306" s="19"/>
      <c r="BG306" s="19"/>
      <c r="BH306" s="19"/>
      <c r="BI306" s="19"/>
      <c r="BJ306" s="19"/>
    </row>
    <row r="307" spans="21:62" s="1" customFormat="1" ht="12.75" customHeight="1">
      <c r="U307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5"/>
      <c r="AP307" s="5"/>
      <c r="AQ307" s="5"/>
      <c r="AR307" s="5"/>
      <c r="AS307" s="5"/>
    </row>
    <row r="308" spans="21:62" s="1" customFormat="1" ht="12.75" customHeight="1">
      <c r="U308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  <c r="AO308" s="5"/>
      <c r="AP308" s="5"/>
      <c r="AQ308" s="5"/>
      <c r="AR308" s="5"/>
      <c r="AS308" s="5"/>
    </row>
    <row r="309" spans="21:62" s="1" customFormat="1" ht="12.75" customHeight="1">
      <c r="U309"/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  <c r="AO309" s="5"/>
      <c r="AP309" s="5"/>
      <c r="AQ309" s="5"/>
      <c r="AR309" s="5"/>
      <c r="AS309" s="5"/>
    </row>
    <row r="310" spans="21:62" s="1" customFormat="1" ht="12.75" customHeight="1">
      <c r="U310"/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  <c r="AO310" s="5"/>
      <c r="AP310" s="5"/>
      <c r="AQ310" s="5"/>
      <c r="AR310" s="5"/>
      <c r="AS310" s="5"/>
    </row>
  </sheetData>
  <sheetProtection autoFilter="0" pivotTables="0"/>
  <protectedRanges>
    <protectedRange sqref="G6" name="Nozzle"/>
    <protectedRange sqref="F16" name="Orifice"/>
    <protectedRange sqref="I16" name="Angle"/>
    <protectedRange sqref="M16" name="Pressure"/>
    <protectedRange sqref="P16" name="Airspeed"/>
  </protectedRanges>
  <customSheetViews>
    <customSheetView guid="{CD17FB03-8870-11D2-8172-00C04FC29620}" fitToPage="1" showRuler="0">
      <selection activeCell="D11" sqref="D11"/>
      <pageMargins left="0.7" right="0.7" top="0.75" bottom="0.75" header="0.3" footer="0.3"/>
      <pageSetup scale="37" orientation="landscape" verticalDpi="300" copies="0"/>
      <headerFooter alignWithMargins="0"/>
    </customSheetView>
  </customSheetViews>
  <mergeCells count="10">
    <mergeCell ref="D33:R33"/>
    <mergeCell ref="C30:S32"/>
    <mergeCell ref="G3:N4"/>
    <mergeCell ref="C14:D15"/>
    <mergeCell ref="G6:P6"/>
    <mergeCell ref="C5:F6"/>
    <mergeCell ref="G20:S20"/>
    <mergeCell ref="G19:S19"/>
    <mergeCell ref="G21:S21"/>
    <mergeCell ref="C12:S12"/>
  </mergeCells>
  <phoneticPr fontId="0" type="noConversion"/>
  <dataValidations count="1">
    <dataValidation type="list" allowBlank="1" showInputMessage="1" showErrorMessage="1" sqref="V21" xr:uid="{00000000-0002-0000-0000-000000000000}">
      <formula1>$V$16:$V$22</formula1>
    </dataValidation>
  </dataValidations>
  <printOptions horizontalCentered="1" verticalCentered="1"/>
  <pageMargins left="0.7" right="0.7" top="0.75" bottom="0.75" header="0.3" footer="0.3"/>
  <pageSetup scale="70" orientation="portrait" verticalDpi="300"/>
  <headerFooter alignWithMargins="0"/>
  <drawing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1000000}">
          <x14:formula1>
            <xm:f>'Model Parameters'!$A$2:$A$20</xm:f>
          </x14:formula1>
          <xm:sqref>G6:P6</xm:sqref>
        </x14:dataValidation>
        <x14:dataValidation type="list" allowBlank="1" showInputMessage="1" showErrorMessage="1" xr:uid="{00000000-0002-0000-0000-000002000000}">
          <x14:formula1>
            <xm:f>'Model Parameters'!$P$14:$P$27</xm:f>
          </x14:formula1>
          <xm:sqref>F16</xm:sqref>
        </x14:dataValidation>
        <x14:dataValidation type="list" allowBlank="1" showInputMessage="1" showErrorMessage="1" xr:uid="{00000000-0002-0000-0000-000003000000}">
          <x14:formula1>
            <xm:f>'Model Parameters'!$S$14:$S$23</xm:f>
          </x14:formula1>
          <xm:sqref>I16</xm:sqref>
        </x14:dataValidation>
        <x14:dataValidation type="list" allowBlank="1" showInputMessage="1" showErrorMessage="1" xr:uid="{00000000-0002-0000-0000-000004000000}">
          <x14:formula1>
            <xm:f>'Model Parameters'!$Q$14:$Q$28</xm:f>
          </x14:formula1>
          <xm:sqref>P16</xm:sqref>
        </x14:dataValidation>
        <x14:dataValidation type="list" allowBlank="1" showInputMessage="1" showErrorMessage="1" xr:uid="{00000000-0002-0000-0000-000005000000}">
          <x14:formula1>
            <xm:f>'Model Parameters'!$R$14:$R$26</xm:f>
          </x14:formula1>
          <xm:sqref>M16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autoPageBreaks="0"/>
  </sheetPr>
  <dimension ref="A1:AB244"/>
  <sheetViews>
    <sheetView topLeftCell="A192" workbookViewId="0">
      <selection activeCell="A219" sqref="A219"/>
    </sheetView>
  </sheetViews>
  <sheetFormatPr baseColWidth="10" defaultColWidth="8.83203125" defaultRowHeight="13"/>
  <cols>
    <col min="1" max="1" width="39" customWidth="1"/>
    <col min="2" max="2" width="19" customWidth="1"/>
    <col min="3" max="3" width="12.33203125" customWidth="1"/>
    <col min="4" max="4" width="11.33203125" customWidth="1"/>
    <col min="19" max="19" width="16" bestFit="1" customWidth="1"/>
  </cols>
  <sheetData>
    <row r="1" spans="1:19" ht="14">
      <c r="A1" s="100" t="s">
        <v>20</v>
      </c>
      <c r="B1" s="100" t="s">
        <v>22</v>
      </c>
      <c r="D1" s="191" t="s">
        <v>23</v>
      </c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</row>
    <row r="2" spans="1:19" ht="15" thickBot="1">
      <c r="A2" s="100" t="s">
        <v>88</v>
      </c>
      <c r="B2" s="100" t="s">
        <v>53</v>
      </c>
      <c r="D2" s="192" t="s">
        <v>26</v>
      </c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</row>
    <row r="3" spans="1:19" ht="14" thickBot="1">
      <c r="A3" s="100" t="s">
        <v>91</v>
      </c>
      <c r="B3" s="100" t="s">
        <v>53</v>
      </c>
      <c r="D3" s="32"/>
      <c r="E3" s="10">
        <v>2</v>
      </c>
      <c r="F3" s="10">
        <v>3</v>
      </c>
      <c r="G3" s="10">
        <v>4</v>
      </c>
      <c r="H3" s="10">
        <v>5</v>
      </c>
      <c r="I3" s="10">
        <v>6</v>
      </c>
      <c r="J3" s="10">
        <v>7</v>
      </c>
      <c r="K3" s="10">
        <v>8</v>
      </c>
      <c r="L3" s="10">
        <v>9</v>
      </c>
      <c r="M3" s="10">
        <v>10</v>
      </c>
      <c r="N3" s="10">
        <v>11</v>
      </c>
      <c r="O3" s="10">
        <v>12</v>
      </c>
      <c r="P3" s="10">
        <v>13</v>
      </c>
      <c r="Q3" s="10">
        <v>14</v>
      </c>
      <c r="R3" s="10">
        <v>15</v>
      </c>
      <c r="S3" s="11">
        <v>16</v>
      </c>
    </row>
    <row r="4" spans="1:19" ht="14" thickBot="1">
      <c r="A4" s="100" t="s">
        <v>89</v>
      </c>
      <c r="B4" s="100" t="s">
        <v>53</v>
      </c>
      <c r="D4" s="35"/>
      <c r="E4" s="102" t="s">
        <v>54</v>
      </c>
      <c r="F4" s="39" t="s">
        <v>28</v>
      </c>
      <c r="G4" s="39" t="s">
        <v>30</v>
      </c>
      <c r="H4" s="39" t="s">
        <v>36</v>
      </c>
      <c r="I4" s="39" t="s">
        <v>29</v>
      </c>
      <c r="J4" s="39" t="s">
        <v>56</v>
      </c>
      <c r="K4" s="39" t="s">
        <v>55</v>
      </c>
      <c r="L4" s="39" t="s">
        <v>57</v>
      </c>
      <c r="M4" s="39" t="s">
        <v>58</v>
      </c>
      <c r="N4" s="39" t="s">
        <v>59</v>
      </c>
      <c r="O4" s="39" t="s">
        <v>60</v>
      </c>
      <c r="P4" s="39" t="s">
        <v>61</v>
      </c>
      <c r="Q4" s="39" t="s">
        <v>62</v>
      </c>
      <c r="R4" s="39" t="s">
        <v>63</v>
      </c>
      <c r="S4" s="40" t="s">
        <v>64</v>
      </c>
    </row>
    <row r="5" spans="1:19">
      <c r="A5" s="100" t="s">
        <v>90</v>
      </c>
      <c r="B5" s="100" t="s">
        <v>53</v>
      </c>
      <c r="D5" s="33" t="s">
        <v>24</v>
      </c>
      <c r="E5" s="10">
        <f>VLOOKUP('Atomization Model'!$G$6,DV0.1,E3, FALSE)</f>
        <v>85.604962314000005</v>
      </c>
      <c r="F5" s="10">
        <f>VLOOKUP('Atomization Model'!$G$6,DV0.1,F3, FALSE)</f>
        <v>9.5838055571999998</v>
      </c>
      <c r="G5" s="10">
        <f>VLOOKUP('Atomization Model'!$G$6,DV0.1,G3, FALSE)</f>
        <v>-22.16106126</v>
      </c>
      <c r="H5" s="10">
        <f>VLOOKUP('Atomization Model'!$G$6,DV0.1,H3, FALSE)</f>
        <v>-0.56746907899999999</v>
      </c>
      <c r="I5" s="109">
        <f>VLOOKUP('Atomization Model'!$G$6,DV0.1,I3, FALSE)</f>
        <v>-38.673677099999999</v>
      </c>
      <c r="J5">
        <f>VLOOKUP('Atomization Model'!$G$6,DV0.1,J3, FALSE)</f>
        <v>-6.5188862460000001</v>
      </c>
      <c r="K5">
        <f>VLOOKUP('Atomization Model'!$G$6,DV0.1,K3, FALSE)</f>
        <v>2.0607291963000001</v>
      </c>
      <c r="L5">
        <f>VLOOKUP('Atomization Model'!$G$6,DV0.1,L3, FALSE)</f>
        <v>4.1763437519000002</v>
      </c>
      <c r="M5">
        <f>VLOOKUP('Atomization Model'!$G$6,DV0.1,M3, FALSE)</f>
        <v>-1.110815476</v>
      </c>
      <c r="N5">
        <f>VLOOKUP('Atomization Model'!$G$6,DV0.1,N3, FALSE)</f>
        <v>10.960260411</v>
      </c>
      <c r="O5" s="107">
        <f>VLOOKUP('Atomization Model'!$G$6,DV0.1,O3, FALSE)</f>
        <v>-2.9471979190000002</v>
      </c>
      <c r="P5" s="10">
        <f>VLOOKUP('Atomization Model'!$G$6,DV0.1,P3, FALSE)</f>
        <v>-6.716207603</v>
      </c>
      <c r="Q5" s="10">
        <f>VLOOKUP('Atomization Model'!$G$6,DV0.1,Q3, FALSE)</f>
        <v>0.1304496168</v>
      </c>
      <c r="R5" s="10">
        <f>VLOOKUP('Atomization Model'!$G$6,DV0.1,R3, FALSE)</f>
        <v>-2.8350503680000001</v>
      </c>
      <c r="S5" s="10">
        <f>VLOOKUP('Atomization Model'!$G$6,DV0.1,S3, FALSE)</f>
        <v>14.278949617</v>
      </c>
    </row>
    <row r="6" spans="1:19">
      <c r="A6" s="100" t="s">
        <v>92</v>
      </c>
      <c r="B6" s="100" t="s">
        <v>53</v>
      </c>
      <c r="D6" s="33" t="s">
        <v>25</v>
      </c>
      <c r="E6">
        <f>VLOOKUP('Atomization Model'!$G$6,DV0.5,E3,FALSE)</f>
        <v>223.09979292</v>
      </c>
      <c r="F6">
        <f>VLOOKUP('Atomization Model'!$G$6,DV0.5,F3,FALSE)</f>
        <v>39.613916668000002</v>
      </c>
      <c r="G6">
        <f>VLOOKUP('Atomization Model'!$G$6,DV0.5,G3,FALSE)</f>
        <v>-52.048733939999998</v>
      </c>
      <c r="H6">
        <f>VLOOKUP('Atomization Model'!$G$6,DV0.5,H3,FALSE)</f>
        <v>2.7981742856</v>
      </c>
      <c r="I6" s="110">
        <f>VLOOKUP('Atomization Model'!$G$6,DV0.5,I3,FALSE)</f>
        <v>-80.800582890000001</v>
      </c>
      <c r="J6">
        <f>VLOOKUP('Atomization Model'!$G$6,DV0.5,J3,FALSE)</f>
        <v>-18.293641780000002</v>
      </c>
      <c r="K6">
        <f>VLOOKUP('Atomization Model'!$G$6,DV0.5,K3,FALSE)</f>
        <v>3.1661266778999999</v>
      </c>
      <c r="L6">
        <f>VLOOKUP('Atomization Model'!$G$6,DV0.5,L3,FALSE)</f>
        <v>6.7144687519000001</v>
      </c>
      <c r="M6">
        <f>VLOOKUP('Atomization Model'!$G$6,DV0.5,M3,FALSE)</f>
        <v>-11.79494423</v>
      </c>
      <c r="N6">
        <f>VLOOKUP('Atomization Model'!$G$6,DV0.5,N3,FALSE)</f>
        <v>20.869218748000002</v>
      </c>
      <c r="O6" s="108">
        <f>VLOOKUP('Atomization Model'!$G$6,DV0.5,O3,FALSE)</f>
        <v>-9.8551979230000004</v>
      </c>
      <c r="P6">
        <f>VLOOKUP('Atomization Model'!$G$6,DV0.5,P3,FALSE)</f>
        <v>-27.791864919999998</v>
      </c>
      <c r="Q6">
        <f>VLOOKUP('Atomization Model'!$G$6,DV0.5,Q3,FALSE)</f>
        <v>3.3159957375000002</v>
      </c>
      <c r="R6">
        <f>VLOOKUP('Atomization Model'!$G$6,DV0.5,R3,FALSE)</f>
        <v>-7.1113375620000001</v>
      </c>
      <c r="S6">
        <f>VLOOKUP('Atomization Model'!$G$6,DV0.5,S3,FALSE)</f>
        <v>24.209829087999999</v>
      </c>
    </row>
    <row r="7" spans="1:19">
      <c r="A7" s="100" t="s">
        <v>105</v>
      </c>
      <c r="B7" s="100" t="s">
        <v>53</v>
      </c>
      <c r="D7" s="33" t="s">
        <v>27</v>
      </c>
      <c r="E7">
        <f>VLOOKUP('Atomization Model'!$G$6,DV0.9,E3,FALSE)</f>
        <v>401.79046720000002</v>
      </c>
      <c r="F7">
        <f>VLOOKUP('Atomization Model'!$G$6,DV0.9,F3,FALSE)</f>
        <v>95.066101844000002</v>
      </c>
      <c r="G7">
        <f>VLOOKUP('Atomization Model'!$G$6,DV0.9,G3,FALSE)</f>
        <v>-86.99491956</v>
      </c>
      <c r="H7">
        <f>VLOOKUP('Atomization Model'!$G$6,DV0.9,H3,FALSE)</f>
        <v>13.964785601999999</v>
      </c>
      <c r="I7" s="110">
        <f>VLOOKUP('Atomization Model'!$G$6,DV0.9,I3,FALSE)</f>
        <v>-165.13959600000001</v>
      </c>
      <c r="J7">
        <f>VLOOKUP('Atomization Model'!$G$6,DV0.9,J3,FALSE)</f>
        <v>-23.78403029</v>
      </c>
      <c r="K7">
        <f>VLOOKUP('Atomization Model'!$G$6,DV0.9,K3,FALSE)</f>
        <v>8.1268211123</v>
      </c>
      <c r="L7">
        <f>VLOOKUP('Atomization Model'!$G$6,DV0.9,L3,FALSE)</f>
        <v>14.574385413</v>
      </c>
      <c r="M7">
        <f>VLOOKUP('Atomization Model'!$G$6,DV0.9,M3,FALSE)</f>
        <v>-41.665592109999999</v>
      </c>
      <c r="N7">
        <f>VLOOKUP('Atomization Model'!$G$6,DV0.9,N3,FALSE)</f>
        <v>32.228968762000001</v>
      </c>
      <c r="O7" s="108">
        <f>VLOOKUP('Atomization Model'!$G$6,DV0.9,O3,FALSE)</f>
        <v>-31.812322909999999</v>
      </c>
      <c r="P7">
        <f>VLOOKUP('Atomization Model'!$G$6,DV0.9,P3,FALSE)</f>
        <v>-53.473723819999996</v>
      </c>
      <c r="Q7">
        <f>VLOOKUP('Atomization Model'!$G$6,DV0.9,Q3,FALSE)</f>
        <v>0.54320384970000002</v>
      </c>
      <c r="R7">
        <f>VLOOKUP('Atomization Model'!$G$6,DV0.9,R3,FALSE)</f>
        <v>-6.8031294500000001</v>
      </c>
      <c r="S7">
        <f>VLOOKUP('Atomization Model'!$G$6,DV0.9,S3,FALSE)</f>
        <v>60.296370549999999</v>
      </c>
    </row>
    <row r="8" spans="1:19" ht="14">
      <c r="A8" s="100" t="s">
        <v>93</v>
      </c>
      <c r="B8" s="100" t="s">
        <v>53</v>
      </c>
      <c r="D8" s="33" t="s">
        <v>7</v>
      </c>
      <c r="E8">
        <f>VLOOKUP('Atomization Model'!$G$6,Less100,E3,FALSE)</f>
        <v>12.981614618</v>
      </c>
      <c r="F8">
        <f>VLOOKUP('Atomization Model'!$G$6,Less100,F3,FALSE)</f>
        <v>-5.8333006579999997</v>
      </c>
      <c r="G8">
        <f>VLOOKUP('Atomization Model'!$G$6,Less100,G3,FALSE)</f>
        <v>8.0024463149000002</v>
      </c>
      <c r="H8">
        <f>VLOOKUP('Atomization Model'!$G$6,Less100,H3,FALSE)</f>
        <v>0.34762834929999997</v>
      </c>
      <c r="I8" s="110">
        <f>VLOOKUP('Atomization Model'!$G$6,Less100,I3,FALSE)</f>
        <v>14.193920816</v>
      </c>
      <c r="J8">
        <f>VLOOKUP('Atomization Model'!$G$6,Less100,J3,FALSE)</f>
        <v>-1.900799785</v>
      </c>
      <c r="K8">
        <f>VLOOKUP('Atomization Model'!$G$6,Less100,K3,FALSE)</f>
        <v>0.37019112209999999</v>
      </c>
      <c r="L8">
        <f>VLOOKUP('Atomization Model'!$G$6,Less100,L3,FALSE)</f>
        <v>-0.43663369699999999</v>
      </c>
      <c r="M8">
        <f>VLOOKUP('Atomization Model'!$G$6,Less100,M3,FALSE)</f>
        <v>-5.623381137</v>
      </c>
      <c r="N8">
        <f>VLOOKUP('Atomization Model'!$G$6,Less100,N3,FALSE)</f>
        <v>4.3428516351999997</v>
      </c>
      <c r="O8" s="108">
        <f>VLOOKUP('Atomization Model'!$G$6,Less100,O3,FALSE)</f>
        <v>1.2063513018000001</v>
      </c>
      <c r="P8">
        <f>VLOOKUP('Atomization Model'!$G$6,Less100,P3,FALSE)</f>
        <v>3.4956393491000002</v>
      </c>
      <c r="Q8">
        <f>VLOOKUP('Atomization Model'!$G$6,Less100,Q3,FALSE)</f>
        <v>2.0858292933000002</v>
      </c>
      <c r="R8">
        <f>VLOOKUP('Atomization Model'!$G$6,Less100,R3,FALSE)</f>
        <v>0.85852162679999999</v>
      </c>
      <c r="S8">
        <f>VLOOKUP('Atomization Model'!$G$6,Less100,S3,FALSE)</f>
        <v>2.6107221267999998</v>
      </c>
    </row>
    <row r="9" spans="1:19" ht="14">
      <c r="A9" s="100" t="s">
        <v>94</v>
      </c>
      <c r="B9" s="100" t="s">
        <v>53</v>
      </c>
      <c r="D9" s="33" t="s">
        <v>106</v>
      </c>
      <c r="E9">
        <f>VLOOKUP('Atomization Model'!$G$6,Less200,E3,FALSE)</f>
        <v>45.491105097000002</v>
      </c>
      <c r="F9">
        <f>VLOOKUP('Atomization Model'!$G$6,Less200,F3,FALSE)</f>
        <v>-9.6485257410000003</v>
      </c>
      <c r="G9">
        <f>VLOOKUP('Atomization Model'!$G$6,Less200,G3,FALSE)</f>
        <v>13.035434228</v>
      </c>
      <c r="H9">
        <f>VLOOKUP('Atomization Model'!$G$6,Less200,H3,FALSE)</f>
        <v>0.37329508439999998</v>
      </c>
      <c r="I9" s="110">
        <f>VLOOKUP('Atomization Model'!$G$6,Less200,I3,FALSE)</f>
        <v>23.733092411000001</v>
      </c>
      <c r="J9">
        <f>VLOOKUP('Atomization Model'!$G$6,Less200,J3,FALSE)</f>
        <v>1.5179273898000001</v>
      </c>
      <c r="K9">
        <f>VLOOKUP('Atomization Model'!$G$6,Less200,K3,FALSE)</f>
        <v>0.44032225759999999</v>
      </c>
      <c r="L9">
        <f>VLOOKUP('Atomization Model'!$G$6,Less200,L3,FALSE)</f>
        <v>-3.2947783529999999</v>
      </c>
      <c r="M9">
        <f>VLOOKUP('Atomization Model'!$G$6,Less200,M3,FALSE)</f>
        <v>-3.140545033</v>
      </c>
      <c r="N9">
        <f>VLOOKUP('Atomization Model'!$G$6,Less200,N3,FALSE)</f>
        <v>-0.46233760400000001</v>
      </c>
      <c r="O9" s="108">
        <f>VLOOKUP('Atomization Model'!$G$6,Less200,O3,FALSE)</f>
        <v>2.9421637293999998</v>
      </c>
      <c r="P9">
        <f>VLOOKUP('Atomization Model'!$G$6,Less200,P3,FALSE)</f>
        <v>8.1139141764999998</v>
      </c>
      <c r="Q9">
        <f>VLOOKUP('Atomization Model'!$G$6,Less200,Q3,FALSE)</f>
        <v>1.1967205751000001</v>
      </c>
      <c r="R9">
        <f>VLOOKUP('Atomization Model'!$G$6,Less200,R3,FALSE)</f>
        <v>-1.09152392</v>
      </c>
      <c r="S9">
        <f>VLOOKUP('Atomization Model'!$G$6,Less200,S3,FALSE)</f>
        <v>1.0251279100999999</v>
      </c>
    </row>
    <row r="10" spans="1:19" ht="14" thickBot="1">
      <c r="A10" s="100" t="s">
        <v>96</v>
      </c>
      <c r="B10" s="100" t="s">
        <v>53</v>
      </c>
      <c r="D10" s="34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4"/>
    </row>
    <row r="11" spans="1:19">
      <c r="A11" s="100" t="s">
        <v>98</v>
      </c>
      <c r="B11" s="100" t="s">
        <v>53</v>
      </c>
    </row>
    <row r="12" spans="1:19" ht="15">
      <c r="A12" s="100" t="s">
        <v>104</v>
      </c>
      <c r="B12" s="100" t="s">
        <v>53</v>
      </c>
      <c r="I12" s="48" t="s">
        <v>12</v>
      </c>
      <c r="J12" s="50">
        <f>E5+$F$14*F5+$F$15*G5+$F$16*H5+$F$17*I5+$F$14*$F$15*J5+$F$14*$F$16*K5+$F$15*$F$16*L5+$F$14*$F$17*M5+$F$15*$F$17*N5+$F$16*$F$17*O5+$F$14*$F$14*P5+$F$15*$F$15*Q5+$F$16*$F$16*R5+$F$17*$F$17*S5</f>
        <v>132.90793807863813</v>
      </c>
      <c r="K12">
        <f>IF(J12&lt;0,0,J12)</f>
        <v>132.90793807863813</v>
      </c>
      <c r="O12" s="7" t="s">
        <v>35</v>
      </c>
    </row>
    <row r="13" spans="1:19" ht="15">
      <c r="A13" s="100" t="s">
        <v>102</v>
      </c>
      <c r="B13" s="100" t="s">
        <v>53</v>
      </c>
      <c r="E13" s="7" t="s">
        <v>81</v>
      </c>
      <c r="F13" s="7" t="s">
        <v>82</v>
      </c>
      <c r="I13" s="48" t="s">
        <v>14</v>
      </c>
      <c r="J13" s="50">
        <f t="shared" ref="J13:J14" si="0">E6+$F$14*F6+$F$15*G6+$F$16*H6+$F$17*I6+$F$14*$F$15*J6+$F$14*$F$16*K6+$F$15*$F$16*L6+$F$14*$F$17*M6+$F$15*$F$17*N6+$F$16*$F$17*O6+$F$14*$F$14*P6+$F$15*$F$15*Q6+$F$16*$F$16*R6+$F$17*$F$17*S6</f>
        <v>274.77977085606369</v>
      </c>
      <c r="K13">
        <f>IF(J13&lt;0,0,J13)</f>
        <v>274.77977085606369</v>
      </c>
      <c r="O13">
        <v>2</v>
      </c>
      <c r="P13" s="7" t="s">
        <v>28</v>
      </c>
      <c r="Q13" s="7" t="s">
        <v>30</v>
      </c>
      <c r="R13" s="7" t="s">
        <v>36</v>
      </c>
      <c r="S13" s="7" t="s">
        <v>29</v>
      </c>
    </row>
    <row r="14" spans="1:19" ht="15">
      <c r="A14" s="101" t="s">
        <v>147</v>
      </c>
      <c r="B14" s="100" t="s">
        <v>53</v>
      </c>
      <c r="D14" t="s">
        <v>49</v>
      </c>
      <c r="E14">
        <f>'Atomization Model'!F16</f>
        <v>4</v>
      </c>
      <c r="F14">
        <f>(E14-E20)/F20</f>
        <v>-0.8571428571428571</v>
      </c>
      <c r="I14" s="48" t="s">
        <v>15</v>
      </c>
      <c r="J14" s="50">
        <f t="shared" si="0"/>
        <v>478.08820095903155</v>
      </c>
      <c r="O14">
        <v>3</v>
      </c>
      <c r="P14">
        <f>VLOOKUP('Atomization Model'!$G$6,Orifice,O14,FALSE)</f>
        <v>2</v>
      </c>
      <c r="Q14">
        <f>VLOOKUP('Atomization Model'!$G$6,Airspeed,O13,FALSE)</f>
        <v>120</v>
      </c>
      <c r="R14">
        <v>30</v>
      </c>
      <c r="S14">
        <f>VLOOKUP('Atomization Model'!$G$6,Angle,O14,FALSE)</f>
        <v>0</v>
      </c>
    </row>
    <row r="15" spans="1:19">
      <c r="A15" s="100" t="s">
        <v>151</v>
      </c>
      <c r="B15" s="100" t="s">
        <v>53</v>
      </c>
      <c r="D15" t="s">
        <v>52</v>
      </c>
      <c r="E15">
        <f>'Atomization Model'!P16</f>
        <v>140</v>
      </c>
      <c r="F15">
        <f>(E15-E21)/F21</f>
        <v>-0.33333333333333331</v>
      </c>
      <c r="I15" s="49"/>
      <c r="J15" s="50"/>
      <c r="O15">
        <v>4</v>
      </c>
      <c r="P15">
        <f>IF(VLOOKUP('Atomization Model'!$G$6,Orifice,O15,FALSE)&gt;0,VLOOKUP('Atomization Model'!$G$6,Orifice,O15,FALSE)," ")</f>
        <v>4</v>
      </c>
      <c r="Q15">
        <f>VLOOKUP('Atomization Model'!$G$6,Airspeed,O14,FALSE)</f>
        <v>125</v>
      </c>
      <c r="R15">
        <v>35</v>
      </c>
      <c r="S15">
        <f>IF(VLOOKUP('Atomization Model'!$G$6,Angle,O15,FALSE)&gt;0,VLOOKUP('Atomization Model'!$G$6,Angle,O15,FALSE)," ")</f>
        <v>15</v>
      </c>
    </row>
    <row r="16" spans="1:19">
      <c r="A16" s="100" t="s">
        <v>152</v>
      </c>
      <c r="B16" s="100" t="s">
        <v>53</v>
      </c>
      <c r="D16" t="s">
        <v>51</v>
      </c>
      <c r="E16">
        <f>'Atomization Model'!M16</f>
        <v>40</v>
      </c>
      <c r="F16">
        <f>(E16-E22)/F22</f>
        <v>-0.66666666666666663</v>
      </c>
      <c r="I16" s="47" t="s">
        <v>8</v>
      </c>
      <c r="J16" s="50">
        <f>E8+$F$14*F8+$F$15*G8+$F$16*H8+$F$17*I8+$F$14*$F$15*J8+$F$14*$F$16*K8+$F$15*$F$16*L8+$F$14*$F$17*M8+$F$15*$F$17*N8+$F$16*$F$17*O8+$F$14*$F$14*P8+$F$15*$F$15*Q8+$F$16*$F$16*R8+$F$17*$F$17*S8</f>
        <v>3.6839352483990906</v>
      </c>
      <c r="K16">
        <f>IF(J16&lt;0,0.01,J16)</f>
        <v>3.6839352483990906</v>
      </c>
      <c r="O16">
        <v>5</v>
      </c>
      <c r="P16">
        <f>IF(VLOOKUP('Atomization Model'!$G$6,Orifice,O16,FALSE)&gt;0,VLOOKUP('Atomization Model'!$G$6,Orifice,O16,FALSE)," ")</f>
        <v>6</v>
      </c>
      <c r="Q16">
        <f>VLOOKUP('Atomization Model'!$G$6,Airspeed,O15,FALSE)</f>
        <v>130</v>
      </c>
      <c r="R16">
        <v>40</v>
      </c>
      <c r="S16">
        <f>IF(VLOOKUP('Atomization Model'!$G$6,Angle,O16,FALSE)&gt;0,VLOOKUP('Atomization Model'!$G$6,Angle,O16,FALSE)," ")</f>
        <v>30</v>
      </c>
    </row>
    <row r="17" spans="1:19">
      <c r="A17" s="101"/>
      <c r="B17" s="100"/>
      <c r="D17" t="s">
        <v>50</v>
      </c>
      <c r="E17">
        <f>'Atomization Model'!I16</f>
        <v>0</v>
      </c>
      <c r="F17">
        <f>(E17-E23)/F23</f>
        <v>-1</v>
      </c>
      <c r="I17" s="47" t="s">
        <v>9</v>
      </c>
      <c r="J17" s="50">
        <f>E9+$F$14*F9+$F$15*G9+$F$16*H9+$F$17*I9+$F$14*$F$15*J9+$F$14*$F$16*K9+$F$15*$F$16*L9+$F$14*$F$17*M9+$F$15*$F$17*N9+$F$16*$F$17*O9+$F$14*$F$14*P9+$F$15*$F$15*Q9+$F$16*$F$16*R9+$F$17*$F$17*S9</f>
        <v>31.13695516397279</v>
      </c>
      <c r="K17">
        <f>IF(J17&lt;0,0.02,J17)</f>
        <v>31.13695516397279</v>
      </c>
      <c r="O17">
        <v>6</v>
      </c>
      <c r="P17">
        <f>IF(VLOOKUP('Atomization Model'!$G$6,Orifice,O17,FALSE)&gt;0,VLOOKUP('Atomization Model'!$G$6,Orifice,O17,FALSE)," ")</f>
        <v>8</v>
      </c>
      <c r="Q17">
        <f>VLOOKUP('Atomization Model'!$G$6,Airspeed,O16,FALSE)</f>
        <v>135</v>
      </c>
      <c r="R17">
        <v>45</v>
      </c>
      <c r="S17">
        <f>IF(VLOOKUP('Atomization Model'!$G$6,Angle,O17,FALSE)&gt;0,VLOOKUP('Atomization Model'!$G$6,Angle,O17,FALSE)," ")</f>
        <v>45</v>
      </c>
    </row>
    <row r="18" spans="1:19">
      <c r="A18" s="101"/>
      <c r="B18" s="100"/>
      <c r="O18">
        <v>7</v>
      </c>
      <c r="P18">
        <f>IF(VLOOKUP('Atomization Model'!$G$6,Orifice,O18,FALSE)&gt;0,VLOOKUP('Atomization Model'!$G$6,Orifice,O18,FALSE)," ")</f>
        <v>10</v>
      </c>
      <c r="Q18">
        <f>VLOOKUP('Atomization Model'!$G$6,Airspeed,O17,FALSE)</f>
        <v>140</v>
      </c>
      <c r="R18">
        <v>50</v>
      </c>
      <c r="S18">
        <f>IF(VLOOKUP('Atomization Model'!$G$6,Angle,O18,FALSE)&gt;0,VLOOKUP('Atomization Model'!$G$6,Angle,O18,FALSE)," ")</f>
        <v>60</v>
      </c>
    </row>
    <row r="19" spans="1:19">
      <c r="A19" s="101"/>
      <c r="B19" s="100"/>
      <c r="E19" s="7" t="s">
        <v>70</v>
      </c>
      <c r="F19" s="7" t="s">
        <v>71</v>
      </c>
      <c r="O19">
        <v>8</v>
      </c>
      <c r="P19">
        <f>IF(VLOOKUP('Atomization Model'!$G$6,Orifice,O19,FALSE)&gt;0,VLOOKUP('Atomization Model'!$G$6,Orifice,O19,FALSE)," ")</f>
        <v>12</v>
      </c>
      <c r="Q19">
        <f>VLOOKUP('Atomization Model'!$G$6,Airspeed,O18,FALSE)</f>
        <v>145</v>
      </c>
      <c r="R19">
        <v>55</v>
      </c>
      <c r="S19">
        <f>IF(VLOOKUP('Atomization Model'!$G$6,Angle,O19,FALSE)&gt;0,VLOOKUP('Atomization Model'!$G$6,Angle,O19,FALSE)," ")</f>
        <v>75</v>
      </c>
    </row>
    <row r="20" spans="1:19">
      <c r="A20" s="101"/>
      <c r="B20" s="100"/>
      <c r="D20" s="7" t="s">
        <v>66</v>
      </c>
      <c r="E20">
        <f>VLOOKUP('Atomization Model'!$G$6,CCDFactors,2,)</f>
        <v>16</v>
      </c>
      <c r="F20">
        <f>VLOOKUP('Atomization Model'!$G$6,CCDFactors,3,FALSE)</f>
        <v>14</v>
      </c>
      <c r="O20">
        <v>9</v>
      </c>
      <c r="P20">
        <f>IF(VLOOKUP('Atomization Model'!$G$6,Orifice,O20,FALSE)&gt;0,VLOOKUP('Atomization Model'!$G$6,Orifice,O20,FALSE)," ")</f>
        <v>15</v>
      </c>
      <c r="Q20">
        <f>VLOOKUP('Atomization Model'!$G$6,Airspeed,O19,FALSE)</f>
        <v>150</v>
      </c>
      <c r="R20">
        <v>60</v>
      </c>
      <c r="S20">
        <f>IF(VLOOKUP('Atomization Model'!$G$6,Angle,O20,FALSE)&gt;0,VLOOKUP('Atomization Model'!$G$6,Angle,O20,FALSE)," ")</f>
        <v>90</v>
      </c>
    </row>
    <row r="21" spans="1:19">
      <c r="D21" s="7" t="s">
        <v>67</v>
      </c>
      <c r="E21">
        <f>VLOOKUP('Atomization Model'!$G$6,CCDFactors,4,FALSE)</f>
        <v>150</v>
      </c>
      <c r="F21">
        <f>VLOOKUP('Atomization Model'!$G$6,CCDFactors,5,FALSE)</f>
        <v>30</v>
      </c>
      <c r="O21">
        <v>10</v>
      </c>
      <c r="P21">
        <f>IF(VLOOKUP('Atomization Model'!$G$6,Orifice,O21,FALSE)&gt;0,VLOOKUP('Atomization Model'!$G$6,Orifice,O21,FALSE)," ")</f>
        <v>20</v>
      </c>
      <c r="Q21">
        <f>VLOOKUP('Atomization Model'!$G$6,Airspeed,O20,FALSE)</f>
        <v>155</v>
      </c>
      <c r="R21">
        <v>65</v>
      </c>
      <c r="S21" t="str">
        <f>IF(VLOOKUP('Atomization Model'!$G$6,Angle,O21,FALSE)&gt;0,VLOOKUP('Atomization Model'!$G$6,Angle,O21,FALSE)," ")</f>
        <v xml:space="preserve"> </v>
      </c>
    </row>
    <row r="22" spans="1:19">
      <c r="D22" s="7" t="s">
        <v>68</v>
      </c>
      <c r="E22">
        <f>VLOOKUP('Atomization Model'!$G$6,CCDFactors,6,FALSE)</f>
        <v>60</v>
      </c>
      <c r="F22">
        <f>VLOOKUP('Atomization Model'!$G$6,CCDFactors,7,FALSE)</f>
        <v>30</v>
      </c>
      <c r="O22">
        <v>11</v>
      </c>
      <c r="P22">
        <f>IF(VLOOKUP('Atomization Model'!$G$6,Orifice,O22,FALSE)&gt;0,VLOOKUP('Atomization Model'!$G$6,Orifice,O22,FALSE)," ")</f>
        <v>30</v>
      </c>
      <c r="Q22">
        <f>VLOOKUP('Atomization Model'!$G$6,Airspeed,O21,FALSE)</f>
        <v>160</v>
      </c>
      <c r="R22">
        <v>70</v>
      </c>
      <c r="S22" t="str">
        <f>IF(VLOOKUP('Atomization Model'!$G$6,Angle,O22,FALSE)&gt;0,VLOOKUP('Atomization Model'!$G$6,Angle,O22,FALSE)," ")</f>
        <v xml:space="preserve"> </v>
      </c>
    </row>
    <row r="23" spans="1:19">
      <c r="D23" s="7" t="s">
        <v>69</v>
      </c>
      <c r="E23">
        <f>VLOOKUP('Atomization Model'!$G$6,CCDFactors,8,FALSE)</f>
        <v>45</v>
      </c>
      <c r="F23">
        <f>VLOOKUP('Atomization Model'!$G$6,CCDFactors,9,FALSE)</f>
        <v>45</v>
      </c>
      <c r="O23">
        <v>12</v>
      </c>
      <c r="P23" t="str">
        <f>IF(VLOOKUP('Atomization Model'!$G$6,Orifice,O23,FALSE)&gt;0,VLOOKUP('Atomization Model'!$G$6,Orifice,O23,FALSE)," ")</f>
        <v xml:space="preserve"> </v>
      </c>
      <c r="Q23">
        <f>VLOOKUP('Atomization Model'!$G$6,Airspeed,O22,FALSE)</f>
        <v>165</v>
      </c>
      <c r="R23">
        <v>75</v>
      </c>
      <c r="S23" t="str">
        <f>IF(VLOOKUP('Atomization Model'!$G$6,Angle,O23,FALSE)&gt;0,VLOOKUP('Atomization Model'!$G$6,Angle,O23,FALSE)," ")</f>
        <v xml:space="preserve"> </v>
      </c>
    </row>
    <row r="24" spans="1:19">
      <c r="O24">
        <v>13</v>
      </c>
      <c r="P24" t="str">
        <f>IF(VLOOKUP('Atomization Model'!$G$6,Orifice,O24,FALSE)&gt;0,VLOOKUP('Atomization Model'!$G$6,Orifice,O24,FALSE)," ")</f>
        <v xml:space="preserve"> </v>
      </c>
      <c r="Q24">
        <f>VLOOKUP('Atomization Model'!$G$6,Airspeed,O23,FALSE)</f>
        <v>170</v>
      </c>
      <c r="R24">
        <v>80</v>
      </c>
      <c r="S24" t="str">
        <f>IF(VLOOKUP('Atomization Model'!$G$6,Angle,O24,FALSE)&gt;0,VLOOKUP('Atomization Model'!$G$6,Angle,O24,FALSE)," ")</f>
        <v xml:space="preserve"> </v>
      </c>
    </row>
    <row r="25" spans="1:19">
      <c r="O25">
        <v>14</v>
      </c>
      <c r="P25" t="str">
        <f>IF(VLOOKUP('Atomization Model'!$G$6,Orifice,O25,FALSE)&gt;0,VLOOKUP('Atomization Model'!$G$6,Orifice,O25,FALSE)," ")</f>
        <v xml:space="preserve"> </v>
      </c>
      <c r="Q25">
        <f>VLOOKUP('Atomization Model'!$G$6,Airspeed,O24,FALSE)</f>
        <v>175</v>
      </c>
      <c r="R25">
        <v>85</v>
      </c>
      <c r="S25" t="str">
        <f>IF(VLOOKUP('Atomization Model'!$G$6,Angle,O25,FALSE)&gt;0,VLOOKUP('Atomization Model'!$G$6,Angle,O25,FALSE)," ")</f>
        <v xml:space="preserve"> </v>
      </c>
    </row>
    <row r="26" spans="1:19">
      <c r="O26">
        <v>15</v>
      </c>
      <c r="P26" t="str">
        <f>IF(VLOOKUP('Atomization Model'!$G$6,Orifice,O26,FALSE)&gt;0,VLOOKUP('Atomization Model'!$G$6,Orifice,O26,FALSE)," ")</f>
        <v xml:space="preserve"> </v>
      </c>
      <c r="Q26">
        <f>VLOOKUP('Atomization Model'!$G$6,Airspeed,O25,FALSE)</f>
        <v>180</v>
      </c>
      <c r="R26">
        <v>90</v>
      </c>
      <c r="S26" t="str">
        <f>IF(VLOOKUP('Atomization Model'!$G$6,Angle,O26,FALSE)&gt;0,VLOOKUP('Atomization Model'!$G$6,Angle,O26,FALSE)," ")</f>
        <v xml:space="preserve"> </v>
      </c>
    </row>
    <row r="27" spans="1:19">
      <c r="O27">
        <v>16</v>
      </c>
      <c r="P27" t="str">
        <f>IF(VLOOKUP('Atomization Model'!$G$6,Orifice,O27,FALSE)&gt;0,VLOOKUP('Atomization Model'!$G$6,Orifice,O27,FALSE)," ")</f>
        <v xml:space="preserve"> </v>
      </c>
    </row>
    <row r="28" spans="1:19">
      <c r="A28" s="7" t="s">
        <v>72</v>
      </c>
      <c r="B28" s="7" t="s">
        <v>73</v>
      </c>
      <c r="C28" s="7" t="s">
        <v>74</v>
      </c>
      <c r="D28" s="7" t="s">
        <v>75</v>
      </c>
      <c r="E28" s="7" t="s">
        <v>76</v>
      </c>
      <c r="F28" s="7" t="s">
        <v>77</v>
      </c>
      <c r="G28" s="7" t="s">
        <v>78</v>
      </c>
      <c r="H28" s="7" t="s">
        <v>79</v>
      </c>
      <c r="I28" s="7" t="s">
        <v>80</v>
      </c>
    </row>
    <row r="29" spans="1:19">
      <c r="A29" s="100" t="str">
        <f>A2</f>
        <v>CP11TT 20° Flat Fan</v>
      </c>
      <c r="B29">
        <v>12</v>
      </c>
      <c r="C29">
        <v>8</v>
      </c>
      <c r="D29">
        <v>150</v>
      </c>
      <c r="E29">
        <v>30</v>
      </c>
      <c r="F29">
        <v>60</v>
      </c>
      <c r="G29">
        <v>30</v>
      </c>
      <c r="H29">
        <v>45</v>
      </c>
      <c r="I29">
        <v>45</v>
      </c>
    </row>
    <row r="30" spans="1:19">
      <c r="A30" s="100" t="str">
        <f t="shared" ref="A30:A41" si="1">A3</f>
        <v>CP11TT 40° Flat Fan</v>
      </c>
      <c r="B30">
        <v>17</v>
      </c>
      <c r="C30">
        <v>13</v>
      </c>
      <c r="D30">
        <v>150</v>
      </c>
      <c r="E30">
        <v>30</v>
      </c>
      <c r="F30">
        <v>60</v>
      </c>
      <c r="G30">
        <v>30</v>
      </c>
      <c r="H30">
        <v>45</v>
      </c>
      <c r="I30">
        <v>45</v>
      </c>
    </row>
    <row r="31" spans="1:19">
      <c r="A31" s="100" t="str">
        <f t="shared" si="1"/>
        <v>CP11TT 80° Flat Fan</v>
      </c>
      <c r="B31">
        <v>16</v>
      </c>
      <c r="C31">
        <v>14</v>
      </c>
      <c r="D31">
        <v>150</v>
      </c>
      <c r="E31">
        <v>30</v>
      </c>
      <c r="F31">
        <v>60</v>
      </c>
      <c r="G31">
        <v>30</v>
      </c>
      <c r="H31">
        <v>45</v>
      </c>
      <c r="I31">
        <v>45</v>
      </c>
    </row>
    <row r="32" spans="1:19">
      <c r="A32" s="100" t="str">
        <f t="shared" si="1"/>
        <v>CP03</v>
      </c>
      <c r="B32">
        <v>0.11650000000000001</v>
      </c>
      <c r="C32">
        <v>5.5500000000000001E-2</v>
      </c>
      <c r="D32">
        <v>150</v>
      </c>
      <c r="E32">
        <v>30</v>
      </c>
      <c r="F32">
        <v>60</v>
      </c>
      <c r="G32">
        <v>30</v>
      </c>
      <c r="H32">
        <v>60</v>
      </c>
      <c r="I32">
        <v>30</v>
      </c>
    </row>
    <row r="33" spans="1:9">
      <c r="A33" s="100" t="str">
        <f t="shared" si="1"/>
        <v>Steel Disc Core 45</v>
      </c>
      <c r="B33">
        <v>9</v>
      </c>
      <c r="C33">
        <v>7</v>
      </c>
      <c r="D33">
        <v>150</v>
      </c>
      <c r="E33">
        <v>30</v>
      </c>
      <c r="F33">
        <v>60</v>
      </c>
      <c r="G33">
        <v>30</v>
      </c>
      <c r="H33">
        <v>45</v>
      </c>
      <c r="I33">
        <v>45</v>
      </c>
    </row>
    <row r="34" spans="1:9">
      <c r="A34" s="100" t="str">
        <f t="shared" si="1"/>
        <v>Ceramic Disc Core 45</v>
      </c>
      <c r="B34">
        <v>6</v>
      </c>
      <c r="C34">
        <v>4</v>
      </c>
      <c r="D34">
        <v>150</v>
      </c>
      <c r="E34">
        <v>30</v>
      </c>
      <c r="F34">
        <v>60</v>
      </c>
      <c r="G34">
        <v>30</v>
      </c>
      <c r="H34">
        <v>45</v>
      </c>
      <c r="I34">
        <v>45</v>
      </c>
    </row>
    <row r="35" spans="1:9">
      <c r="A35" s="100" t="str">
        <f t="shared" si="1"/>
        <v>Standard 40° Flat Fan</v>
      </c>
      <c r="B35">
        <v>16</v>
      </c>
      <c r="C35">
        <v>14</v>
      </c>
      <c r="D35">
        <v>150</v>
      </c>
      <c r="E35">
        <v>30</v>
      </c>
      <c r="F35">
        <v>60</v>
      </c>
      <c r="G35">
        <v>30</v>
      </c>
      <c r="H35">
        <v>45</v>
      </c>
      <c r="I35">
        <v>45</v>
      </c>
    </row>
    <row r="36" spans="1:9">
      <c r="A36" s="100" t="str">
        <f t="shared" si="1"/>
        <v>Standard 80° Flat Fan</v>
      </c>
      <c r="B36">
        <v>16</v>
      </c>
      <c r="C36">
        <v>14</v>
      </c>
      <c r="D36">
        <v>150</v>
      </c>
      <c r="E36">
        <v>30</v>
      </c>
      <c r="F36">
        <v>60</v>
      </c>
      <c r="G36">
        <v>30</v>
      </c>
      <c r="H36">
        <v>45</v>
      </c>
      <c r="I36">
        <v>45</v>
      </c>
    </row>
    <row r="37" spans="1:9">
      <c r="A37" s="100" t="str">
        <f t="shared" si="1"/>
        <v>CP09</v>
      </c>
      <c r="B37">
        <v>0.11700000000000001</v>
      </c>
      <c r="C37">
        <v>5.5E-2</v>
      </c>
      <c r="D37">
        <v>150</v>
      </c>
      <c r="E37">
        <v>30</v>
      </c>
      <c r="F37">
        <v>60</v>
      </c>
      <c r="G37">
        <v>30</v>
      </c>
      <c r="H37">
        <v>15</v>
      </c>
      <c r="I37">
        <v>15</v>
      </c>
    </row>
    <row r="38" spans="1:9">
      <c r="A38" s="100" t="str">
        <f t="shared" si="1"/>
        <v>CP11TT Straight Stream</v>
      </c>
      <c r="B38">
        <v>15.5</v>
      </c>
      <c r="C38">
        <v>9.5</v>
      </c>
      <c r="D38">
        <v>150</v>
      </c>
      <c r="E38">
        <v>30</v>
      </c>
      <c r="F38">
        <v>60</v>
      </c>
      <c r="G38">
        <v>30</v>
      </c>
      <c r="H38">
        <v>22.5</v>
      </c>
      <c r="I38">
        <v>22.5</v>
      </c>
    </row>
    <row r="39" spans="1:9">
      <c r="A39" s="100" t="str">
        <f t="shared" si="1"/>
        <v>Disc Core Straight Stream</v>
      </c>
      <c r="B39">
        <v>7</v>
      </c>
      <c r="C39">
        <v>5</v>
      </c>
      <c r="D39">
        <v>150</v>
      </c>
      <c r="E39">
        <v>30</v>
      </c>
      <c r="F39">
        <v>60</v>
      </c>
      <c r="G39">
        <v>30</v>
      </c>
      <c r="H39">
        <v>22.5</v>
      </c>
      <c r="I39">
        <v>22.5</v>
      </c>
    </row>
    <row r="40" spans="1:9">
      <c r="A40" s="100" t="str">
        <f t="shared" si="1"/>
        <v>Davidon TriSet</v>
      </c>
      <c r="B40">
        <v>9.35E-2</v>
      </c>
      <c r="C40">
        <v>3.15E-2</v>
      </c>
      <c r="D40">
        <v>150</v>
      </c>
      <c r="E40">
        <v>30</v>
      </c>
      <c r="F40">
        <v>60</v>
      </c>
      <c r="G40">
        <v>30</v>
      </c>
      <c r="H40">
        <v>22.5</v>
      </c>
      <c r="I40">
        <v>22.5</v>
      </c>
    </row>
    <row r="41" spans="1:9">
      <c r="A41" s="100" t="str">
        <f t="shared" si="1"/>
        <v>CP11TT 60° Flat Fan</v>
      </c>
      <c r="B41">
        <v>0</v>
      </c>
      <c r="C41">
        <v>1</v>
      </c>
      <c r="D41">
        <v>150</v>
      </c>
      <c r="E41">
        <v>30</v>
      </c>
      <c r="F41">
        <v>45</v>
      </c>
      <c r="G41">
        <v>15</v>
      </c>
      <c r="H41">
        <v>45</v>
      </c>
      <c r="I41">
        <v>45</v>
      </c>
    </row>
    <row r="42" spans="1:9">
      <c r="A42" s="100" t="str">
        <f>A15</f>
        <v>TeeJet SS</v>
      </c>
      <c r="B42">
        <v>11</v>
      </c>
      <c r="C42">
        <v>9</v>
      </c>
      <c r="D42">
        <v>153</v>
      </c>
      <c r="E42">
        <v>33</v>
      </c>
      <c r="F42">
        <v>58</v>
      </c>
      <c r="G42">
        <v>35</v>
      </c>
      <c r="H42">
        <v>0</v>
      </c>
      <c r="I42">
        <v>1</v>
      </c>
    </row>
    <row r="43" spans="1:9">
      <c r="A43" s="100" t="str">
        <f t="shared" ref="A43" si="2">A16</f>
        <v>TeeJet H1 4U</v>
      </c>
      <c r="B43">
        <v>11</v>
      </c>
      <c r="C43">
        <v>9</v>
      </c>
      <c r="D43">
        <v>150.5</v>
      </c>
      <c r="E43">
        <v>30.5</v>
      </c>
      <c r="F43">
        <v>59.5</v>
      </c>
      <c r="G43">
        <v>32.5</v>
      </c>
      <c r="H43">
        <v>0</v>
      </c>
      <c r="I43">
        <v>1</v>
      </c>
    </row>
    <row r="55" spans="1:16" ht="14" thickBot="1">
      <c r="C55">
        <v>1</v>
      </c>
      <c r="D55">
        <v>2</v>
      </c>
      <c r="E55">
        <v>3</v>
      </c>
      <c r="F55">
        <v>4</v>
      </c>
      <c r="G55">
        <v>5</v>
      </c>
      <c r="H55">
        <v>6</v>
      </c>
      <c r="I55">
        <v>7</v>
      </c>
      <c r="J55">
        <v>8</v>
      </c>
      <c r="K55">
        <v>9</v>
      </c>
      <c r="L55">
        <v>10</v>
      </c>
      <c r="M55">
        <v>11</v>
      </c>
      <c r="N55">
        <v>12</v>
      </c>
      <c r="O55">
        <v>13</v>
      </c>
      <c r="P55">
        <v>14</v>
      </c>
    </row>
    <row r="56" spans="1:16" ht="12.75" customHeight="1" thickBot="1">
      <c r="A56" s="36" t="s">
        <v>24</v>
      </c>
      <c r="B56" s="102" t="s">
        <v>54</v>
      </c>
      <c r="C56" s="39" t="s">
        <v>28</v>
      </c>
      <c r="D56" s="39" t="s">
        <v>30</v>
      </c>
      <c r="E56" s="39" t="s">
        <v>36</v>
      </c>
      <c r="F56" s="39" t="s">
        <v>29</v>
      </c>
      <c r="G56" s="39" t="s">
        <v>56</v>
      </c>
      <c r="H56" s="39" t="s">
        <v>55</v>
      </c>
      <c r="I56" s="39" t="s">
        <v>57</v>
      </c>
      <c r="J56" s="39" t="s">
        <v>58</v>
      </c>
      <c r="K56" s="39" t="s">
        <v>59</v>
      </c>
      <c r="L56" s="39" t="s">
        <v>60</v>
      </c>
      <c r="M56" s="39" t="s">
        <v>61</v>
      </c>
      <c r="N56" s="39" t="s">
        <v>62</v>
      </c>
      <c r="O56" s="39" t="s">
        <v>63</v>
      </c>
      <c r="P56" s="40" t="s">
        <v>64</v>
      </c>
    </row>
    <row r="57" spans="1:16" ht="12.75" customHeight="1">
      <c r="A57" s="100" t="str">
        <f>A2</f>
        <v>CP11TT 20° Flat Fan</v>
      </c>
      <c r="B57">
        <v>87.494915254000006</v>
      </c>
      <c r="C57">
        <v>14.505555555999999</v>
      </c>
      <c r="D57">
        <v>-28.455555560000001</v>
      </c>
      <c r="E57">
        <v>6.2888888888999999</v>
      </c>
      <c r="F57">
        <v>-49.25</v>
      </c>
      <c r="G57">
        <v>-6.1124999999999998</v>
      </c>
      <c r="H57">
        <v>3.3125</v>
      </c>
      <c r="I57">
        <v>1.9125000000000001</v>
      </c>
      <c r="J57">
        <v>-4.55</v>
      </c>
      <c r="K57">
        <v>14.6</v>
      </c>
      <c r="L57">
        <v>-6.125</v>
      </c>
      <c r="M57">
        <v>-4.8274011300000002</v>
      </c>
      <c r="N57">
        <v>4.8225988701000002</v>
      </c>
      <c r="O57">
        <v>0.92259887009999997</v>
      </c>
      <c r="P57">
        <v>15.67259887</v>
      </c>
    </row>
    <row r="58" spans="1:16" ht="12.75" customHeight="1">
      <c r="A58" s="100" t="str">
        <f t="shared" ref="A58:A71" si="3">A3</f>
        <v>CP11TT 40° Flat Fan</v>
      </c>
      <c r="B58">
        <v>82.848660331000005</v>
      </c>
      <c r="C58">
        <v>9.8470925900000008</v>
      </c>
      <c r="D58">
        <v>-24.893109809999999</v>
      </c>
      <c r="E58">
        <v>2.0624830852999998</v>
      </c>
      <c r="F58">
        <v>-42.54191849</v>
      </c>
      <c r="G58">
        <v>-5.9810071469999997</v>
      </c>
      <c r="H58">
        <v>3.2890939418</v>
      </c>
      <c r="I58">
        <v>-5.9645835000000001E-2</v>
      </c>
      <c r="J58">
        <v>-3.6189820880000001</v>
      </c>
      <c r="K58">
        <v>16.889645830999999</v>
      </c>
      <c r="L58">
        <v>-7.7539374990000001</v>
      </c>
      <c r="M58">
        <v>-7.5746782230000003</v>
      </c>
      <c r="N58">
        <v>3.0292081080000002</v>
      </c>
      <c r="O58">
        <v>0.23637475799999999</v>
      </c>
      <c r="P58">
        <v>16.876541422999999</v>
      </c>
    </row>
    <row r="59" spans="1:16" ht="12.75" customHeight="1">
      <c r="A59" s="100" t="str">
        <f t="shared" si="3"/>
        <v>CP11TT 80° Flat Fan</v>
      </c>
      <c r="B59">
        <v>80.391078098999998</v>
      </c>
      <c r="C59">
        <v>15.380074073999999</v>
      </c>
      <c r="D59">
        <v>-19.140143250000001</v>
      </c>
      <c r="E59">
        <v>5.6695668000000003E-3</v>
      </c>
      <c r="F59">
        <v>-24.757709250000001</v>
      </c>
      <c r="G59">
        <v>-7.0297159599999999</v>
      </c>
      <c r="H59">
        <v>1.7830325254999999</v>
      </c>
      <c r="I59">
        <v>0.38225000440000001</v>
      </c>
      <c r="J59">
        <v>-8.5850326730000006</v>
      </c>
      <c r="K59">
        <v>7.8308749993999998</v>
      </c>
      <c r="L59">
        <v>-2.382166663</v>
      </c>
      <c r="M59">
        <v>-13.023198620000001</v>
      </c>
      <c r="N59">
        <v>2.7539896355</v>
      </c>
      <c r="O59">
        <v>-0.80151034399999999</v>
      </c>
      <c r="P59">
        <v>9.3966563005000001</v>
      </c>
    </row>
    <row r="60" spans="1:16" ht="12.75" customHeight="1">
      <c r="A60" s="100" t="str">
        <f t="shared" si="3"/>
        <v>CP03</v>
      </c>
      <c r="B60">
        <v>82.877201228000004</v>
      </c>
      <c r="C60">
        <v>3.2460531717999999</v>
      </c>
      <c r="D60">
        <v>-22.571928440000001</v>
      </c>
      <c r="E60">
        <v>-1.953681671</v>
      </c>
      <c r="F60">
        <v>-15.812452260000001</v>
      </c>
      <c r="G60">
        <v>-2.540138834</v>
      </c>
      <c r="H60">
        <v>1.4491383927000001</v>
      </c>
      <c r="I60">
        <v>1.2688852088</v>
      </c>
      <c r="J60">
        <v>0.59784312900000003</v>
      </c>
      <c r="K60">
        <v>4.9491893465999999</v>
      </c>
      <c r="L60">
        <v>-1.7662515080000001</v>
      </c>
      <c r="M60">
        <v>5.1945823608000001</v>
      </c>
      <c r="N60">
        <v>2.5749497494</v>
      </c>
      <c r="O60">
        <v>0.56484177950000003</v>
      </c>
      <c r="P60">
        <v>-5.3321824480000002</v>
      </c>
    </row>
    <row r="61" spans="1:16" ht="12.75" customHeight="1">
      <c r="A61" s="100" t="str">
        <f t="shared" si="3"/>
        <v>Steel Disc Core 45</v>
      </c>
      <c r="B61">
        <v>71.079884258000007</v>
      </c>
      <c r="C61">
        <v>6.4082777782999996</v>
      </c>
      <c r="D61">
        <v>-17.777817590000002</v>
      </c>
      <c r="E61">
        <v>-0.98415714499999996</v>
      </c>
      <c r="F61">
        <v>-8.4957730950000006</v>
      </c>
      <c r="G61">
        <v>-4.1465082009999996</v>
      </c>
      <c r="H61">
        <v>0.83243316479999996</v>
      </c>
      <c r="I61">
        <v>1.1640416675</v>
      </c>
      <c r="J61">
        <v>0.37712830060000002</v>
      </c>
      <c r="K61">
        <v>-1.0905</v>
      </c>
      <c r="L61">
        <v>-1.5370416659999999</v>
      </c>
      <c r="M61">
        <v>-2.4764746529999999</v>
      </c>
      <c r="N61">
        <v>3.6690338955000001</v>
      </c>
      <c r="O61">
        <v>-0.67229943400000003</v>
      </c>
      <c r="P61">
        <v>-3.4717994339999998</v>
      </c>
    </row>
    <row r="62" spans="1:16" ht="12.75" customHeight="1">
      <c r="A62" s="100" t="str">
        <f t="shared" si="3"/>
        <v>Ceramic Disc Core 45</v>
      </c>
      <c r="B62">
        <v>71.184694915999998</v>
      </c>
      <c r="C62">
        <v>10.061814816</v>
      </c>
      <c r="D62">
        <v>-17.170314820000002</v>
      </c>
      <c r="E62">
        <v>0.82242592439999995</v>
      </c>
      <c r="F62">
        <v>-12.48901852</v>
      </c>
      <c r="G62">
        <v>-6.5178541680000004</v>
      </c>
      <c r="H62">
        <v>-1.728770836</v>
      </c>
      <c r="I62">
        <v>1.8056875019</v>
      </c>
      <c r="J62">
        <v>-1.596854169</v>
      </c>
      <c r="K62">
        <v>1.0687708356000001</v>
      </c>
      <c r="L62">
        <v>0.83968750309999995</v>
      </c>
      <c r="M62">
        <v>-1.456199622</v>
      </c>
      <c r="N62">
        <v>3.1029670427</v>
      </c>
      <c r="O62">
        <v>-2.1966996220000001</v>
      </c>
      <c r="P62">
        <v>0.36696704270000002</v>
      </c>
    </row>
    <row r="63" spans="1:16" ht="12.75" customHeight="1">
      <c r="A63" s="100" t="str">
        <f t="shared" si="3"/>
        <v>Standard 40° Flat Fan</v>
      </c>
      <c r="B63">
        <v>85.604962314000005</v>
      </c>
      <c r="C63">
        <v>9.5838055571999998</v>
      </c>
      <c r="D63">
        <v>-22.16106126</v>
      </c>
      <c r="E63">
        <v>-0.56746907899999999</v>
      </c>
      <c r="F63">
        <v>-38.673677099999999</v>
      </c>
      <c r="G63">
        <v>-6.5188862460000001</v>
      </c>
      <c r="H63">
        <v>2.0607291963000001</v>
      </c>
      <c r="I63">
        <v>4.1763437519000002</v>
      </c>
      <c r="J63">
        <v>-1.110815476</v>
      </c>
      <c r="K63">
        <v>10.960260411</v>
      </c>
      <c r="L63">
        <v>-2.9471979190000002</v>
      </c>
      <c r="M63">
        <v>-6.716207603</v>
      </c>
      <c r="N63">
        <v>0.1304496168</v>
      </c>
      <c r="O63">
        <v>-2.8350503680000001</v>
      </c>
      <c r="P63">
        <v>14.278949617</v>
      </c>
    </row>
    <row r="64" spans="1:16" ht="12.75" customHeight="1">
      <c r="A64" s="100" t="str">
        <f t="shared" si="3"/>
        <v>Standard 80° Flat Fan</v>
      </c>
      <c r="B64">
        <v>80.832058699000001</v>
      </c>
      <c r="C64">
        <v>9.1461851856000003</v>
      </c>
      <c r="D64">
        <v>-17.193490409999999</v>
      </c>
      <c r="E64">
        <v>-1.663129579</v>
      </c>
      <c r="F64">
        <v>-29.163700800000001</v>
      </c>
      <c r="G64">
        <v>-6.2031256849999998</v>
      </c>
      <c r="H64">
        <v>1.1153396083</v>
      </c>
      <c r="I64">
        <v>2.2329583337000001</v>
      </c>
      <c r="J64">
        <v>-3.0049678000000002</v>
      </c>
      <c r="K64">
        <v>7.0658333300000002</v>
      </c>
      <c r="L64">
        <v>-1.683041666</v>
      </c>
      <c r="M64">
        <v>-6.3633298849999997</v>
      </c>
      <c r="N64">
        <v>0.91810169070000003</v>
      </c>
      <c r="O64">
        <v>-4.6213983040000004</v>
      </c>
      <c r="P64">
        <v>7.9517683607</v>
      </c>
    </row>
    <row r="65" spans="1:28" ht="12.75" customHeight="1">
      <c r="A65" s="100" t="str">
        <f t="shared" si="3"/>
        <v>CP09</v>
      </c>
      <c r="B65">
        <v>62.275938267999997</v>
      </c>
      <c r="C65">
        <v>-5.0615938390000004</v>
      </c>
      <c r="D65">
        <v>-41.384938529999999</v>
      </c>
      <c r="E65">
        <v>11.461160907</v>
      </c>
      <c r="F65">
        <v>-37.45180122</v>
      </c>
      <c r="G65">
        <v>4.9437584213000001</v>
      </c>
      <c r="H65">
        <v>-11.39164729</v>
      </c>
      <c r="I65">
        <v>-13.51023316</v>
      </c>
      <c r="J65">
        <v>10.83256967</v>
      </c>
      <c r="K65">
        <v>14.034214540000001</v>
      </c>
      <c r="L65">
        <v>-10.240105570000001</v>
      </c>
      <c r="M65">
        <v>-2.7580769260000002</v>
      </c>
      <c r="N65">
        <v>14.044497467999999</v>
      </c>
      <c r="O65">
        <v>3.5972472764000001</v>
      </c>
      <c r="P65">
        <v>54.385405906999999</v>
      </c>
    </row>
    <row r="66" spans="1:28" ht="12.75" customHeight="1">
      <c r="A66" s="100" t="str">
        <f t="shared" si="3"/>
        <v>CP11TT Straight Stream</v>
      </c>
      <c r="B66">
        <v>119.45347458000001</v>
      </c>
      <c r="C66">
        <v>-10.187185189999999</v>
      </c>
      <c r="D66">
        <v>-54.719666670000002</v>
      </c>
      <c r="E66">
        <v>21.508518518999999</v>
      </c>
      <c r="F66">
        <v>-52.89233333</v>
      </c>
      <c r="G66">
        <v>3.4273333333</v>
      </c>
      <c r="H66">
        <v>-1.829166667</v>
      </c>
      <c r="I66">
        <v>-12.08825</v>
      </c>
      <c r="J66">
        <v>14.614958333000001</v>
      </c>
      <c r="K66">
        <v>28.336208332999998</v>
      </c>
      <c r="L66">
        <v>-20.24145833</v>
      </c>
      <c r="M66">
        <v>3.7447796609999999</v>
      </c>
      <c r="N66">
        <v>15.786779661000001</v>
      </c>
      <c r="O66">
        <v>0.98177966100000003</v>
      </c>
      <c r="P66">
        <v>7.3041129943999996</v>
      </c>
    </row>
    <row r="67" spans="1:28" ht="12.75" customHeight="1">
      <c r="A67" s="100" t="str">
        <f t="shared" si="3"/>
        <v>Disc Core Straight Stream</v>
      </c>
      <c r="B67">
        <v>127.19018078000001</v>
      </c>
      <c r="C67">
        <v>-13.25509259</v>
      </c>
      <c r="D67">
        <v>-57.612962969999998</v>
      </c>
      <c r="E67">
        <v>17.342740738</v>
      </c>
      <c r="F67">
        <v>-56.943574069999997</v>
      </c>
      <c r="G67">
        <v>6.3485624999999999</v>
      </c>
      <c r="H67">
        <v>-3.402020834</v>
      </c>
      <c r="I67">
        <v>-9.1231875010000003</v>
      </c>
      <c r="J67">
        <v>23.840479163000001</v>
      </c>
      <c r="K67">
        <v>33.349645838000001</v>
      </c>
      <c r="L67">
        <v>-16.267354170000001</v>
      </c>
      <c r="M67">
        <v>-16.081821999999999</v>
      </c>
      <c r="N67">
        <v>16.305011301</v>
      </c>
      <c r="O67">
        <v>2.3866779510999998</v>
      </c>
      <c r="P67">
        <v>17.420177950999999</v>
      </c>
    </row>
    <row r="68" spans="1:28" ht="12.75" customHeight="1">
      <c r="A68" s="100" t="str">
        <f t="shared" si="3"/>
        <v>Davidon TriSet</v>
      </c>
      <c r="B68">
        <v>102.54350049999999</v>
      </c>
      <c r="C68">
        <v>-7.7112448870000003</v>
      </c>
      <c r="D68">
        <v>-58.016041569999999</v>
      </c>
      <c r="E68">
        <v>26.944618909999999</v>
      </c>
      <c r="F68">
        <v>-67.510260869999996</v>
      </c>
      <c r="G68">
        <v>-0.98601073900000002</v>
      </c>
      <c r="H68">
        <v>20.201801033999999</v>
      </c>
      <c r="I68">
        <v>-18.1157006</v>
      </c>
      <c r="J68">
        <v>4.3086751905999998</v>
      </c>
      <c r="K68">
        <v>45.409260551000003</v>
      </c>
      <c r="L68">
        <v>-30.80488274</v>
      </c>
      <c r="M68">
        <v>2.7622827830999999</v>
      </c>
      <c r="N68">
        <v>13.101688969</v>
      </c>
      <c r="O68">
        <v>-0.32063936700000001</v>
      </c>
      <c r="P68">
        <v>30.567855634000001</v>
      </c>
    </row>
    <row r="69" spans="1:28" ht="12.75" customHeight="1">
      <c r="A69" s="100" t="str">
        <f t="shared" si="3"/>
        <v>CP11TT 60° Flat Fan</v>
      </c>
      <c r="B69">
        <v>75.652333333000001</v>
      </c>
      <c r="C69">
        <v>0</v>
      </c>
      <c r="D69">
        <v>-28.418858329999999</v>
      </c>
      <c r="E69">
        <v>1.0641750000000001</v>
      </c>
      <c r="F69">
        <v>-26.52804167</v>
      </c>
      <c r="G69">
        <v>0</v>
      </c>
      <c r="H69">
        <v>0</v>
      </c>
      <c r="I69">
        <v>-1.3158624999999999</v>
      </c>
      <c r="J69">
        <v>0</v>
      </c>
      <c r="K69">
        <v>11.885574999999999</v>
      </c>
      <c r="L69">
        <v>-1.856304167</v>
      </c>
      <c r="M69">
        <v>0</v>
      </c>
      <c r="N69">
        <v>2.3082875</v>
      </c>
      <c r="O69">
        <v>-6.9483332999999994E-2</v>
      </c>
      <c r="P69">
        <v>11.743287499999999</v>
      </c>
    </row>
    <row r="70" spans="1:28" ht="12.75" customHeight="1">
      <c r="A70" s="100" t="str">
        <f t="shared" si="3"/>
        <v>TeeJet SS</v>
      </c>
      <c r="B70">
        <v>167.61828440565901</v>
      </c>
      <c r="C70">
        <v>-10.4984517968544</v>
      </c>
      <c r="D70">
        <v>-125.388963883865</v>
      </c>
      <c r="E70">
        <v>49.7118255951831</v>
      </c>
      <c r="F70">
        <v>0</v>
      </c>
      <c r="G70">
        <v>13.318392298281999</v>
      </c>
      <c r="H70">
        <v>-9.4376185562385899</v>
      </c>
      <c r="I70">
        <v>-52.882576334308297</v>
      </c>
      <c r="J70">
        <v>0</v>
      </c>
      <c r="K70">
        <v>0</v>
      </c>
      <c r="L70">
        <v>0</v>
      </c>
      <c r="M70">
        <v>4.5908133905232997</v>
      </c>
      <c r="N70">
        <v>78.265559056639603</v>
      </c>
      <c r="O70">
        <v>-1.48141146188175</v>
      </c>
      <c r="P70">
        <v>0</v>
      </c>
    </row>
    <row r="71" spans="1:28" ht="12.75" customHeight="1">
      <c r="A71" s="100" t="str">
        <f t="shared" si="3"/>
        <v>TeeJet H1 4U</v>
      </c>
      <c r="B71">
        <v>175.437853461016</v>
      </c>
      <c r="C71">
        <v>-18.604492435082701</v>
      </c>
      <c r="D71">
        <v>-151.66774900489901</v>
      </c>
      <c r="E71">
        <v>70.556458262799694</v>
      </c>
      <c r="F71">
        <v>0</v>
      </c>
      <c r="G71">
        <v>2.7155700978615802</v>
      </c>
      <c r="H71">
        <v>-7.8762212419532496</v>
      </c>
      <c r="I71">
        <v>-74.253007909080907</v>
      </c>
      <c r="J71">
        <v>0</v>
      </c>
      <c r="K71">
        <v>0</v>
      </c>
      <c r="L71">
        <v>0</v>
      </c>
      <c r="M71">
        <v>13.647920648344201</v>
      </c>
      <c r="N71">
        <v>95.736095360620695</v>
      </c>
      <c r="O71">
        <v>3.3012443665850499</v>
      </c>
      <c r="P71">
        <v>0</v>
      </c>
    </row>
    <row r="72" spans="1:28" ht="12.75" customHeight="1">
      <c r="A72" s="30"/>
      <c r="P72" s="12"/>
    </row>
    <row r="73" spans="1:28" ht="12.75" customHeight="1">
      <c r="A73" s="30"/>
      <c r="P73" s="12"/>
    </row>
    <row r="74" spans="1:28" ht="12.75" customHeight="1">
      <c r="A74" s="30"/>
      <c r="P74" s="12"/>
    </row>
    <row r="75" spans="1:28" ht="12.75" customHeight="1" thickBot="1">
      <c r="A75" s="31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4"/>
    </row>
    <row r="76" spans="1:28" s="7" customFormat="1" ht="12.75" customHeight="1" thickBot="1">
      <c r="A76" s="37"/>
    </row>
    <row r="77" spans="1:28" s="7" customFormat="1" ht="16" thickBot="1">
      <c r="A77" s="38" t="s">
        <v>25</v>
      </c>
      <c r="B77" s="102" t="s">
        <v>54</v>
      </c>
      <c r="C77" s="39" t="s">
        <v>28</v>
      </c>
      <c r="D77" s="39" t="s">
        <v>30</v>
      </c>
      <c r="E77" s="39" t="s">
        <v>36</v>
      </c>
      <c r="F77" s="39" t="s">
        <v>29</v>
      </c>
      <c r="G77" s="39" t="s">
        <v>56</v>
      </c>
      <c r="H77" s="39" t="s">
        <v>55</v>
      </c>
      <c r="I77" s="39" t="s">
        <v>57</v>
      </c>
      <c r="J77" s="39" t="s">
        <v>58</v>
      </c>
      <c r="K77" s="39" t="s">
        <v>59</v>
      </c>
      <c r="L77" s="39" t="s">
        <v>60</v>
      </c>
      <c r="M77" s="39" t="s">
        <v>61</v>
      </c>
      <c r="N77" s="39" t="s">
        <v>62</v>
      </c>
      <c r="O77" s="39" t="s">
        <v>63</v>
      </c>
      <c r="P77" s="40" t="s">
        <v>64</v>
      </c>
    </row>
    <row r="78" spans="1:28" s="7" customFormat="1">
      <c r="A78" s="100" t="str">
        <f>A2</f>
        <v>CP11TT 20° Flat Fan</v>
      </c>
      <c r="B78">
        <v>217.38305084999999</v>
      </c>
      <c r="C78">
        <v>34.122222221999998</v>
      </c>
      <c r="D78">
        <v>-62.211111109999997</v>
      </c>
      <c r="E78">
        <v>12.2</v>
      </c>
      <c r="F78">
        <v>-104.9611111</v>
      </c>
      <c r="G78">
        <v>-16.7</v>
      </c>
      <c r="H78">
        <v>8.9875000000000007</v>
      </c>
      <c r="I78">
        <v>1.5375000000000001</v>
      </c>
      <c r="J78">
        <v>-17.7</v>
      </c>
      <c r="K78">
        <v>35.774999999999999</v>
      </c>
      <c r="L78">
        <v>-20.737500000000001</v>
      </c>
      <c r="M78">
        <v>-6.3468926550000004</v>
      </c>
      <c r="N78">
        <v>13.253107345</v>
      </c>
      <c r="O78">
        <v>1.2531073446000001</v>
      </c>
      <c r="P78">
        <v>28.403107344999999</v>
      </c>
    </row>
    <row r="79" spans="1:28" s="7" customFormat="1">
      <c r="A79" s="100" t="str">
        <f t="shared" ref="A79:A92" si="4">A3</f>
        <v>CP11TT 40° Flat Fan</v>
      </c>
      <c r="B79">
        <v>208.43403287000001</v>
      </c>
      <c r="C79">
        <v>30.961425935000001</v>
      </c>
      <c r="D79">
        <v>-57.697165130000002</v>
      </c>
      <c r="E79">
        <v>6.0939372790000004</v>
      </c>
      <c r="F79">
        <v>-93.133010709999994</v>
      </c>
      <c r="G79">
        <v>-16.711410489999999</v>
      </c>
      <c r="H79">
        <v>9.1006634914000006</v>
      </c>
      <c r="I79">
        <v>-0.34900000199999998</v>
      </c>
      <c r="J79">
        <v>-13.478376559999999</v>
      </c>
      <c r="K79">
        <v>33.788249997999998</v>
      </c>
      <c r="L79">
        <v>-18.142166660000001</v>
      </c>
      <c r="M79">
        <v>-20.366259800000002</v>
      </c>
      <c r="N79">
        <v>10.175744796</v>
      </c>
      <c r="O79">
        <v>-1.9590885039999999</v>
      </c>
      <c r="P79">
        <v>35.384744845999997</v>
      </c>
    </row>
    <row r="80" spans="1:28" s="7" customFormat="1">
      <c r="A80" s="100" t="str">
        <f t="shared" si="4"/>
        <v>CP11TT 80° Flat Fan</v>
      </c>
      <c r="B80">
        <v>198.73514287</v>
      </c>
      <c r="C80">
        <v>40.907833334999999</v>
      </c>
      <c r="D80">
        <v>-41.15219441</v>
      </c>
      <c r="E80">
        <v>0.27029172359999998</v>
      </c>
      <c r="F80">
        <v>-53.593439250000003</v>
      </c>
      <c r="G80">
        <v>-16.124496529999998</v>
      </c>
      <c r="H80">
        <v>4.8200907634999997</v>
      </c>
      <c r="I80">
        <v>2.9197708268999998</v>
      </c>
      <c r="J80">
        <v>-21.86734512</v>
      </c>
      <c r="K80">
        <v>13.451437498000001</v>
      </c>
      <c r="L80">
        <v>-4.9291041729999998</v>
      </c>
      <c r="M80">
        <v>-29.747040269999999</v>
      </c>
      <c r="N80">
        <v>5.9512184928999998</v>
      </c>
      <c r="O80">
        <v>-2.7307815569999998</v>
      </c>
      <c r="P80">
        <v>17.852551793</v>
      </c>
      <c r="T80"/>
      <c r="U80"/>
      <c r="V80"/>
      <c r="W80"/>
      <c r="X80"/>
      <c r="Y80"/>
      <c r="Z80"/>
      <c r="AA80"/>
      <c r="AB80"/>
    </row>
    <row r="81" spans="1:28" s="7" customFormat="1">
      <c r="A81" s="100" t="str">
        <f t="shared" si="4"/>
        <v>CP03</v>
      </c>
      <c r="B81">
        <v>198.77925529999999</v>
      </c>
      <c r="C81" s="7">
        <v>16.367491422000001</v>
      </c>
      <c r="D81" s="7">
        <v>-52.6884686</v>
      </c>
      <c r="E81" s="7">
        <v>1.9102673149</v>
      </c>
      <c r="F81" s="7">
        <v>-35.600409980000002</v>
      </c>
      <c r="G81" s="7">
        <v>-8.4508384089999993</v>
      </c>
      <c r="H81" s="7">
        <v>2.8141469956999998</v>
      </c>
      <c r="I81" s="7">
        <v>-0.92612386800000002</v>
      </c>
      <c r="J81" s="7">
        <v>0.17243305519999999</v>
      </c>
      <c r="K81" s="7">
        <v>10.71232423</v>
      </c>
      <c r="L81" s="7">
        <v>-4.6576996829999997</v>
      </c>
      <c r="M81" s="7">
        <v>1.4505102004999999</v>
      </c>
      <c r="N81" s="7">
        <v>8.9316969544999996</v>
      </c>
      <c r="O81" s="7">
        <v>1.0120970241</v>
      </c>
      <c r="P81" s="7">
        <v>-3.840227246</v>
      </c>
    </row>
    <row r="82" spans="1:28" s="7" customFormat="1">
      <c r="A82" s="100" t="str">
        <f t="shared" si="4"/>
        <v>Steel Disc Core 45</v>
      </c>
      <c r="B82">
        <v>179.45388348</v>
      </c>
      <c r="C82">
        <v>23.301574086999999</v>
      </c>
      <c r="D82">
        <v>-35.55823255</v>
      </c>
      <c r="E82">
        <v>-2.027162809</v>
      </c>
      <c r="F82">
        <v>-18.690193539999999</v>
      </c>
      <c r="G82">
        <v>-11.821317970000001</v>
      </c>
      <c r="H82">
        <v>-0.55392316500000005</v>
      </c>
      <c r="I82">
        <v>3.4291458438000002</v>
      </c>
      <c r="J82">
        <v>3.7223074030999999</v>
      </c>
      <c r="K82">
        <v>-0.28939583499999999</v>
      </c>
      <c r="L82">
        <v>-2.1973958310000001</v>
      </c>
      <c r="M82">
        <v>-14.565854290000001</v>
      </c>
      <c r="N82">
        <v>4.3920376415</v>
      </c>
      <c r="O82">
        <v>-0.89796230899999996</v>
      </c>
      <c r="P82">
        <v>-8.3191290089999992</v>
      </c>
    </row>
    <row r="83" spans="1:28" s="7" customFormat="1">
      <c r="A83" s="100" t="str">
        <f t="shared" si="4"/>
        <v>Ceramic Disc Core 45</v>
      </c>
      <c r="B83">
        <v>176.94510733000001</v>
      </c>
      <c r="C83">
        <v>27.351351867999998</v>
      </c>
      <c r="D83">
        <v>-37.03585185</v>
      </c>
      <c r="E83">
        <v>1.7993148128000001</v>
      </c>
      <c r="F83">
        <v>-27.829370359999999</v>
      </c>
      <c r="G83">
        <v>-13.512833329999999</v>
      </c>
      <c r="H83">
        <v>-3.0333750080000002</v>
      </c>
      <c r="I83">
        <v>4.5241249956000003</v>
      </c>
      <c r="J83">
        <v>-3.7212500039999998</v>
      </c>
      <c r="K83">
        <v>1.5206666669</v>
      </c>
      <c r="L83">
        <v>1.3641249955999999</v>
      </c>
      <c r="M83">
        <v>-10.71856968</v>
      </c>
      <c r="N83">
        <v>4.0172636657999998</v>
      </c>
      <c r="O83">
        <v>-3.990569684</v>
      </c>
      <c r="P83">
        <v>-0.365736334</v>
      </c>
    </row>
    <row r="84" spans="1:28" s="7" customFormat="1">
      <c r="A84" s="100" t="str">
        <f t="shared" si="4"/>
        <v>Standard 40° Flat Fan</v>
      </c>
      <c r="B84">
        <v>223.09979292</v>
      </c>
      <c r="C84">
        <v>39.613916668000002</v>
      </c>
      <c r="D84">
        <v>-52.048733939999998</v>
      </c>
      <c r="E84">
        <v>2.7981742856</v>
      </c>
      <c r="F84">
        <v>-80.800582890000001</v>
      </c>
      <c r="G84">
        <v>-18.293641780000002</v>
      </c>
      <c r="H84">
        <v>3.1661266778999999</v>
      </c>
      <c r="I84">
        <v>6.7144687519000001</v>
      </c>
      <c r="J84">
        <v>-11.79494423</v>
      </c>
      <c r="K84">
        <v>20.869218748000002</v>
      </c>
      <c r="L84">
        <v>-9.8551979230000004</v>
      </c>
      <c r="M84">
        <v>-27.791864919999998</v>
      </c>
      <c r="N84">
        <v>3.3159957375000002</v>
      </c>
      <c r="O84">
        <v>-7.1113375620000001</v>
      </c>
      <c r="P84">
        <v>24.209829087999999</v>
      </c>
    </row>
    <row r="85" spans="1:28" s="7" customFormat="1">
      <c r="A85" s="100" t="str">
        <f t="shared" si="4"/>
        <v>Standard 80° Flat Fan</v>
      </c>
      <c r="B85">
        <v>206.79402132999999</v>
      </c>
      <c r="C85">
        <v>36.078703707000003</v>
      </c>
      <c r="D85">
        <v>-40.268132860000001</v>
      </c>
      <c r="E85">
        <v>-2.2977066580000001</v>
      </c>
      <c r="F85">
        <v>-60.082646310000001</v>
      </c>
      <c r="G85">
        <v>-15.153072359999999</v>
      </c>
      <c r="H85">
        <v>2.6012930438000001</v>
      </c>
      <c r="I85">
        <v>6.3497708418999999</v>
      </c>
      <c r="J85">
        <v>-13.82010116</v>
      </c>
      <c r="K85">
        <v>12.069479154</v>
      </c>
      <c r="L85">
        <v>-4.9169791710000004</v>
      </c>
      <c r="M85">
        <v>-27.619252960000001</v>
      </c>
      <c r="N85">
        <v>5.3175452100999996</v>
      </c>
      <c r="O85">
        <v>-8.3007881399999999</v>
      </c>
      <c r="P85">
        <v>12.740711859999999</v>
      </c>
    </row>
    <row r="86" spans="1:28" s="7" customFormat="1" ht="13.5" customHeight="1">
      <c r="A86" s="100" t="str">
        <f t="shared" si="4"/>
        <v>CP09</v>
      </c>
      <c r="B86">
        <v>109.20698622</v>
      </c>
      <c r="C86">
        <v>-10.94659487</v>
      </c>
      <c r="D86">
        <v>-112.5253385</v>
      </c>
      <c r="E86">
        <v>44.397913062999997</v>
      </c>
      <c r="F86">
        <v>-114.8312667</v>
      </c>
      <c r="G86">
        <v>18.040915935000001</v>
      </c>
      <c r="H86">
        <v>-38.107775429999997</v>
      </c>
      <c r="I86">
        <v>-48.831689599999997</v>
      </c>
      <c r="J86">
        <v>27.667624324999998</v>
      </c>
      <c r="K86">
        <v>41.800159792999999</v>
      </c>
      <c r="L86">
        <v>-32.802249089999997</v>
      </c>
      <c r="M86">
        <v>-12.36069891</v>
      </c>
      <c r="N86">
        <v>43.648151046999999</v>
      </c>
      <c r="O86">
        <v>13.788941252000001</v>
      </c>
      <c r="P86">
        <v>190.57346423000001</v>
      </c>
    </row>
    <row r="87" spans="1:28" s="7" customFormat="1">
      <c r="A87" s="100" t="str">
        <f t="shared" si="4"/>
        <v>CP11TT Straight Stream</v>
      </c>
      <c r="B87">
        <v>291.09035311000002</v>
      </c>
      <c r="C87">
        <v>-14.87280556</v>
      </c>
      <c r="D87">
        <v>-127.54806480000001</v>
      </c>
      <c r="E87">
        <v>59.550120370000002</v>
      </c>
      <c r="F87">
        <v>-123.687713</v>
      </c>
      <c r="G87">
        <v>7.43434375</v>
      </c>
      <c r="H87">
        <v>-8.5687395829999993</v>
      </c>
      <c r="I87">
        <v>-37.510927080000002</v>
      </c>
      <c r="J87">
        <v>27.652302082999999</v>
      </c>
      <c r="K87">
        <v>64.702447917000001</v>
      </c>
      <c r="L87">
        <v>-53.626302080000002</v>
      </c>
      <c r="M87">
        <v>7.1775324858999996</v>
      </c>
      <c r="N87">
        <v>39.118699153000001</v>
      </c>
      <c r="O87">
        <v>2.8443658192000001</v>
      </c>
      <c r="P87">
        <v>18.815199152999998</v>
      </c>
    </row>
    <row r="88" spans="1:28" s="7" customFormat="1">
      <c r="A88" s="100" t="str">
        <f t="shared" si="4"/>
        <v>Disc Core Straight Stream</v>
      </c>
      <c r="B88">
        <v>316.82802822999997</v>
      </c>
      <c r="C88">
        <v>-18.516666669999999</v>
      </c>
      <c r="D88">
        <v>-131.23861110000001</v>
      </c>
      <c r="E88">
        <v>46.8677037</v>
      </c>
      <c r="F88">
        <v>-123.7915556</v>
      </c>
      <c r="G88">
        <v>11.724083338</v>
      </c>
      <c r="H88">
        <v>-9.7309999999999999</v>
      </c>
      <c r="I88">
        <v>-26.868291679999999</v>
      </c>
      <c r="J88">
        <v>39.621541663000002</v>
      </c>
      <c r="K88">
        <v>68.337416662999999</v>
      </c>
      <c r="L88">
        <v>-39.459083329999999</v>
      </c>
      <c r="M88">
        <v>-34.770310719999998</v>
      </c>
      <c r="N88">
        <v>37.875855928999997</v>
      </c>
      <c r="O88">
        <v>1.0886892791</v>
      </c>
      <c r="P88">
        <v>34.036355929000003</v>
      </c>
    </row>
    <row r="89" spans="1:28" s="7" customFormat="1">
      <c r="A89" s="100" t="str">
        <f t="shared" si="4"/>
        <v>Davidon TriSet</v>
      </c>
      <c r="B89">
        <v>242.74261408999999</v>
      </c>
      <c r="C89">
        <v>-4.4282749490000004</v>
      </c>
      <c r="D89">
        <v>-134.31287119999999</v>
      </c>
      <c r="E89">
        <v>74.368059006999999</v>
      </c>
      <c r="F89">
        <v>-167.4649469</v>
      </c>
      <c r="G89">
        <v>-8.1496706789999998</v>
      </c>
      <c r="H89">
        <v>55.851754954</v>
      </c>
      <c r="I89">
        <v>-47.417694840000003</v>
      </c>
      <c r="J89">
        <v>5.6828734477999996</v>
      </c>
      <c r="K89">
        <v>105.09984935999999</v>
      </c>
      <c r="L89">
        <v>-82.379888589999993</v>
      </c>
      <c r="M89">
        <v>-3.7091940189999999</v>
      </c>
      <c r="N89">
        <v>30.620968771000001</v>
      </c>
      <c r="O89">
        <v>2.6140818930999998</v>
      </c>
      <c r="P89">
        <v>92.303635370999999</v>
      </c>
    </row>
    <row r="90" spans="1:28" s="7" customFormat="1">
      <c r="A90" s="100" t="str">
        <f t="shared" si="4"/>
        <v>CP11TT 60° Flat Fan</v>
      </c>
      <c r="B90">
        <v>187.66</v>
      </c>
      <c r="C90">
        <v>0</v>
      </c>
      <c r="D90">
        <v>-62.628900000000002</v>
      </c>
      <c r="E90">
        <v>2.7915000000000001</v>
      </c>
      <c r="F90">
        <v>-61.240900000000003</v>
      </c>
      <c r="G90">
        <v>0</v>
      </c>
      <c r="H90">
        <v>0</v>
      </c>
      <c r="I90">
        <v>-2.6969833329999999</v>
      </c>
      <c r="J90">
        <v>0</v>
      </c>
      <c r="K90" s="7">
        <v>26.700933332999998</v>
      </c>
      <c r="L90" s="7">
        <v>-5.9061833330000004</v>
      </c>
      <c r="M90">
        <v>0</v>
      </c>
      <c r="N90" s="7">
        <v>5.3273833333000002</v>
      </c>
      <c r="O90" s="7">
        <v>1.3803000000000001</v>
      </c>
      <c r="P90">
        <v>27.344216667000001</v>
      </c>
    </row>
    <row r="91" spans="1:28" s="7" customFormat="1">
      <c r="A91" s="100" t="str">
        <f t="shared" si="4"/>
        <v>TeeJet SS</v>
      </c>
      <c r="B91">
        <v>404.573766106937</v>
      </c>
      <c r="C91">
        <v>-5.0488126302450196</v>
      </c>
      <c r="D91">
        <v>-265.43756554348897</v>
      </c>
      <c r="E91">
        <v>102.864908311752</v>
      </c>
      <c r="F91">
        <v>0</v>
      </c>
      <c r="G91">
        <v>17.956842144421401</v>
      </c>
      <c r="H91">
        <v>-21.160706677971099</v>
      </c>
      <c r="I91">
        <v>-100.259798205726</v>
      </c>
      <c r="J91">
        <v>0</v>
      </c>
      <c r="K91">
        <v>0</v>
      </c>
      <c r="L91">
        <v>0</v>
      </c>
      <c r="M91">
        <v>-1.3739823882621001</v>
      </c>
      <c r="N91">
        <v>163.24393983569601</v>
      </c>
      <c r="O91">
        <v>-10.6237390716259</v>
      </c>
      <c r="P91">
        <v>0</v>
      </c>
    </row>
    <row r="92" spans="1:28" s="7" customFormat="1">
      <c r="A92" s="100" t="str">
        <f t="shared" si="4"/>
        <v>TeeJet H1 4U</v>
      </c>
      <c r="B92">
        <v>428.62194659184001</v>
      </c>
      <c r="C92">
        <v>-10.1350094433009</v>
      </c>
      <c r="D92">
        <v>-311.376545850333</v>
      </c>
      <c r="E92">
        <v>145.917638911788</v>
      </c>
      <c r="F92">
        <v>0</v>
      </c>
      <c r="G92">
        <v>-6.0388031276306897</v>
      </c>
      <c r="H92">
        <v>-13.151177708373099</v>
      </c>
      <c r="I92">
        <v>-144.18533920162</v>
      </c>
      <c r="J92">
        <v>0</v>
      </c>
      <c r="K92">
        <v>0</v>
      </c>
      <c r="L92">
        <v>0</v>
      </c>
      <c r="M92">
        <v>3.2117709467689299</v>
      </c>
      <c r="N92">
        <v>200.46559033173099</v>
      </c>
      <c r="O92">
        <v>-5.5733322845353896</v>
      </c>
      <c r="P92">
        <v>0</v>
      </c>
    </row>
    <row r="93" spans="1:28" s="7" customFormat="1" ht="14">
      <c r="A93" s="41"/>
      <c r="P93" s="42"/>
    </row>
    <row r="94" spans="1:28" s="7" customFormat="1" ht="14">
      <c r="A94" s="41"/>
      <c r="P94" s="42"/>
    </row>
    <row r="95" spans="1:28" s="7" customFormat="1" ht="15" customHeight="1">
      <c r="A95" s="41"/>
      <c r="P95" s="42"/>
    </row>
    <row r="96" spans="1:28" s="7" customFormat="1" ht="15" thickBot="1">
      <c r="A96" s="43"/>
      <c r="B96" s="44"/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44"/>
      <c r="P96" s="45"/>
      <c r="T96"/>
      <c r="U96"/>
      <c r="V96"/>
      <c r="W96"/>
      <c r="X96"/>
      <c r="Y96"/>
      <c r="Z96"/>
      <c r="AA96"/>
      <c r="AB96"/>
    </row>
    <row r="97" spans="1:24" s="7" customFormat="1" ht="14" thickBot="1">
      <c r="T97"/>
      <c r="U97"/>
      <c r="V97"/>
      <c r="W97"/>
      <c r="X97"/>
    </row>
    <row r="98" spans="1:24" s="7" customFormat="1" ht="16" thickBot="1">
      <c r="A98" s="38" t="s">
        <v>27</v>
      </c>
      <c r="B98" s="102" t="s">
        <v>54</v>
      </c>
      <c r="C98" s="39" t="s">
        <v>28</v>
      </c>
      <c r="D98" s="39" t="s">
        <v>30</v>
      </c>
      <c r="E98" s="39" t="s">
        <v>36</v>
      </c>
      <c r="F98" s="39" t="s">
        <v>29</v>
      </c>
      <c r="G98" s="39" t="s">
        <v>56</v>
      </c>
      <c r="H98" s="39" t="s">
        <v>55</v>
      </c>
      <c r="I98" s="39" t="s">
        <v>57</v>
      </c>
      <c r="J98" s="39" t="s">
        <v>58</v>
      </c>
      <c r="K98" s="39" t="s">
        <v>59</v>
      </c>
      <c r="L98" s="39" t="s">
        <v>60</v>
      </c>
      <c r="M98" s="39" t="s">
        <v>61</v>
      </c>
      <c r="N98" s="39" t="s">
        <v>62</v>
      </c>
      <c r="O98" s="39" t="s">
        <v>63</v>
      </c>
      <c r="P98" s="40" t="s">
        <v>64</v>
      </c>
      <c r="T98"/>
      <c r="U98"/>
      <c r="V98"/>
      <c r="W98"/>
    </row>
    <row r="99" spans="1:24" s="7" customFormat="1">
      <c r="A99" s="100" t="str">
        <f>A2</f>
        <v>CP11TT 20° Flat Fan</v>
      </c>
      <c r="B99">
        <v>382.35593219999998</v>
      </c>
      <c r="C99">
        <v>85.55</v>
      </c>
      <c r="D99">
        <v>-115.93888889999999</v>
      </c>
      <c r="E99">
        <v>26</v>
      </c>
      <c r="F99">
        <v>-213.82777780000001</v>
      </c>
      <c r="G99">
        <v>-28.037500000000001</v>
      </c>
      <c r="H99">
        <v>15.425000000000001</v>
      </c>
      <c r="I99">
        <v>0.5</v>
      </c>
      <c r="J99">
        <v>-52.487499999999997</v>
      </c>
      <c r="K99">
        <v>67.037499999999994</v>
      </c>
      <c r="L99">
        <v>-43.6</v>
      </c>
      <c r="M99">
        <v>-6.3652542370000003</v>
      </c>
      <c r="N99">
        <v>27.834745763000001</v>
      </c>
      <c r="O99">
        <v>5.1847457627000004</v>
      </c>
      <c r="P99">
        <v>63.434745763000002</v>
      </c>
      <c r="T99"/>
      <c r="U99"/>
      <c r="V99"/>
      <c r="W99"/>
    </row>
    <row r="100" spans="1:24" s="7" customFormat="1">
      <c r="A100" s="100" t="str">
        <f t="shared" ref="A100:A113" si="5">A3</f>
        <v>CP11TT 40° Flat Fan</v>
      </c>
      <c r="B100">
        <v>368.04124037000003</v>
      </c>
      <c r="C100">
        <v>82.723611133000006</v>
      </c>
      <c r="D100">
        <v>-106.52659939999999</v>
      </c>
      <c r="E100">
        <v>17.959243762</v>
      </c>
      <c r="F100">
        <v>-189.71599670000001</v>
      </c>
      <c r="G100">
        <v>-30.697729930000001</v>
      </c>
      <c r="H100">
        <v>21.624592331999999</v>
      </c>
      <c r="I100">
        <v>-8.8621875190000008</v>
      </c>
      <c r="J100">
        <v>-48.861389950000003</v>
      </c>
      <c r="K100">
        <v>60.522979180999997</v>
      </c>
      <c r="L100">
        <v>-41.84106251</v>
      </c>
      <c r="M100">
        <v>-38.302843969999998</v>
      </c>
      <c r="N100">
        <v>27.128274974</v>
      </c>
      <c r="O100">
        <v>-5.021058376</v>
      </c>
      <c r="P100">
        <v>79.432774973999997</v>
      </c>
      <c r="T100"/>
      <c r="U100"/>
      <c r="V100"/>
      <c r="W100"/>
    </row>
    <row r="101" spans="1:24" s="7" customFormat="1">
      <c r="A101" s="100" t="str">
        <f t="shared" si="5"/>
        <v>CP11TT 80° Flat Fan</v>
      </c>
      <c r="B101">
        <v>345.24311660000001</v>
      </c>
      <c r="C101">
        <v>87.858425917000005</v>
      </c>
      <c r="D101">
        <v>-66.271012670000005</v>
      </c>
      <c r="E101">
        <v>3.2715841731999999</v>
      </c>
      <c r="F101">
        <v>-110.8328236</v>
      </c>
      <c r="G101">
        <v>-23.32559582</v>
      </c>
      <c r="H101">
        <v>11.597938923999999</v>
      </c>
      <c r="I101">
        <v>12.210354175000001</v>
      </c>
      <c r="J101">
        <v>-52.552436710000002</v>
      </c>
      <c r="K101">
        <v>19.381437513000002</v>
      </c>
      <c r="L101">
        <v>-15.22756249</v>
      </c>
      <c r="M101">
        <v>-55.808079890000002</v>
      </c>
      <c r="N101">
        <v>8.0830904113000006</v>
      </c>
      <c r="O101">
        <v>-9.3177429390000004</v>
      </c>
      <c r="P101">
        <v>48.949757061</v>
      </c>
      <c r="T101"/>
      <c r="U101"/>
      <c r="V101"/>
      <c r="W101"/>
    </row>
    <row r="102" spans="1:24" s="7" customFormat="1">
      <c r="A102" s="100" t="str">
        <f t="shared" si="5"/>
        <v>CP03</v>
      </c>
      <c r="B102" s="7">
        <v>359.34207522999998</v>
      </c>
      <c r="C102" s="7">
        <v>50.517415518</v>
      </c>
      <c r="D102" s="7">
        <v>-109.3463618</v>
      </c>
      <c r="E102" s="7">
        <v>25.823960104000001</v>
      </c>
      <c r="F102" s="7">
        <v>-84.978190990000002</v>
      </c>
      <c r="G102" s="7">
        <v>-23.96242861</v>
      </c>
      <c r="H102" s="7">
        <v>4.1525234699000002</v>
      </c>
      <c r="I102" s="7">
        <v>-28.360837480000001</v>
      </c>
      <c r="J102" s="7">
        <v>5.8988553969000002</v>
      </c>
      <c r="K102" s="7">
        <v>18.742960233000002</v>
      </c>
      <c r="L102" s="7">
        <v>-7.8313380649999997</v>
      </c>
      <c r="M102" s="7">
        <v>-14.64847387</v>
      </c>
      <c r="N102" s="7">
        <v>29.248472138</v>
      </c>
      <c r="O102" s="7">
        <v>26.839737649</v>
      </c>
      <c r="P102" s="7">
        <v>-13.89836775</v>
      </c>
      <c r="T102"/>
      <c r="U102"/>
      <c r="V102"/>
      <c r="W102"/>
    </row>
    <row r="103" spans="1:24" s="7" customFormat="1">
      <c r="A103" s="100" t="str">
        <f t="shared" si="5"/>
        <v>Steel Disc Core 45</v>
      </c>
      <c r="B103">
        <v>350.50486188000002</v>
      </c>
      <c r="C103">
        <v>54.763425916999999</v>
      </c>
      <c r="D103">
        <v>-63.14502177</v>
      </c>
      <c r="E103">
        <v>-0.39051686899999999</v>
      </c>
      <c r="F103">
        <v>-21.394120189999999</v>
      </c>
      <c r="G103">
        <v>-23.709205229999998</v>
      </c>
      <c r="H103">
        <v>-0.51556307599999995</v>
      </c>
      <c r="I103">
        <v>5.0488541562</v>
      </c>
      <c r="J103">
        <v>18.212261220999999</v>
      </c>
      <c r="K103">
        <v>2.3433958437000002</v>
      </c>
      <c r="L103">
        <v>-2.641729169</v>
      </c>
      <c r="M103">
        <v>-34.522081270000001</v>
      </c>
      <c r="N103">
        <v>8.2467975612999993</v>
      </c>
      <c r="O103">
        <v>3.8306308613</v>
      </c>
      <c r="P103">
        <v>-44.758202439999998</v>
      </c>
      <c r="T103"/>
      <c r="U103"/>
      <c r="V103"/>
      <c r="W103"/>
    </row>
    <row r="104" spans="1:24" s="7" customFormat="1">
      <c r="A104" s="100" t="str">
        <f t="shared" si="5"/>
        <v>Ceramic Disc Core 45</v>
      </c>
      <c r="B104">
        <v>333.15811301000002</v>
      </c>
      <c r="C104">
        <v>57.961833343999999</v>
      </c>
      <c r="D104">
        <v>-69.994296289999994</v>
      </c>
      <c r="E104">
        <v>7.7273518556000003</v>
      </c>
      <c r="F104">
        <v>-47.544240739999999</v>
      </c>
      <c r="G104">
        <v>-29.893020839999998</v>
      </c>
      <c r="H104">
        <v>1.2960624999999999</v>
      </c>
      <c r="I104">
        <v>6.4148958374999996</v>
      </c>
      <c r="J104">
        <v>-4.0899375129999997</v>
      </c>
      <c r="K104">
        <v>4.5010624999999997</v>
      </c>
      <c r="L104">
        <v>1.0617291625</v>
      </c>
      <c r="M104">
        <v>-26.861520760000001</v>
      </c>
      <c r="N104">
        <v>9.0126459441000009</v>
      </c>
      <c r="O104">
        <v>1.0812644099999999E-2</v>
      </c>
      <c r="P104">
        <v>-27.203520709999999</v>
      </c>
      <c r="T104"/>
      <c r="U104"/>
      <c r="V104"/>
      <c r="W104"/>
    </row>
    <row r="105" spans="1:24" s="7" customFormat="1">
      <c r="A105" s="100" t="str">
        <f t="shared" si="5"/>
        <v>Standard 40° Flat Fan</v>
      </c>
      <c r="B105">
        <v>401.79046720000002</v>
      </c>
      <c r="C105">
        <v>95.066101844000002</v>
      </c>
      <c r="D105">
        <v>-86.99491956</v>
      </c>
      <c r="E105">
        <v>13.964785601999999</v>
      </c>
      <c r="F105">
        <v>-165.13959600000001</v>
      </c>
      <c r="G105">
        <v>-23.78403029</v>
      </c>
      <c r="H105">
        <v>8.1268211123</v>
      </c>
      <c r="I105">
        <v>14.574385413</v>
      </c>
      <c r="J105">
        <v>-41.665592109999999</v>
      </c>
      <c r="K105">
        <v>32.228968762000001</v>
      </c>
      <c r="L105">
        <v>-31.812322909999999</v>
      </c>
      <c r="M105">
        <v>-53.473723819999996</v>
      </c>
      <c r="N105">
        <v>0.54320384970000002</v>
      </c>
      <c r="O105">
        <v>-6.8031294500000001</v>
      </c>
      <c r="P105">
        <v>60.296370549999999</v>
      </c>
      <c r="T105"/>
      <c r="U105"/>
      <c r="V105"/>
      <c r="W105"/>
    </row>
    <row r="106" spans="1:24" s="7" customFormat="1">
      <c r="A106" s="100" t="str">
        <f t="shared" si="5"/>
        <v>Standard 80° Flat Fan</v>
      </c>
      <c r="B106">
        <v>370.77552377000001</v>
      </c>
      <c r="C106">
        <v>83.113740738999994</v>
      </c>
      <c r="D106">
        <v>-67.994614830000003</v>
      </c>
      <c r="E106">
        <v>-0.973534978</v>
      </c>
      <c r="F106">
        <v>-124.25462880000001</v>
      </c>
      <c r="G106">
        <v>-21.665469470000001</v>
      </c>
      <c r="H106">
        <v>4.6599265989000003</v>
      </c>
      <c r="I106">
        <v>14.216562494</v>
      </c>
      <c r="J106">
        <v>-42.088563720000003</v>
      </c>
      <c r="K106">
        <v>18.607354156</v>
      </c>
      <c r="L106">
        <v>-15.74427083</v>
      </c>
      <c r="M106">
        <v>-60.154898490000001</v>
      </c>
      <c r="N106">
        <v>13.00837662</v>
      </c>
      <c r="O106">
        <v>-18.22229003</v>
      </c>
      <c r="P106">
        <v>37.002709969999998</v>
      </c>
      <c r="T106"/>
      <c r="U106"/>
      <c r="V106"/>
      <c r="W106"/>
    </row>
    <row r="107" spans="1:24" s="7" customFormat="1" ht="16.5" customHeight="1">
      <c r="A107" s="100" t="str">
        <f t="shared" si="5"/>
        <v>CP09</v>
      </c>
      <c r="B107">
        <v>300.88481974000001</v>
      </c>
      <c r="C107">
        <v>25.451474081000001</v>
      </c>
      <c r="D107">
        <v>-214.09465059999999</v>
      </c>
      <c r="E107">
        <v>94.439782320999996</v>
      </c>
      <c r="F107">
        <v>-208.9856681</v>
      </c>
      <c r="G107">
        <v>21.547193896</v>
      </c>
      <c r="H107">
        <v>-56.616083089999997</v>
      </c>
      <c r="I107">
        <v>-122.74202</v>
      </c>
      <c r="J107">
        <v>36.393501495999999</v>
      </c>
      <c r="K107">
        <v>69.867763823999994</v>
      </c>
      <c r="L107">
        <v>-55.295950449999999</v>
      </c>
      <c r="M107">
        <v>18.638446549000001</v>
      </c>
      <c r="N107">
        <v>91.234112198000005</v>
      </c>
      <c r="O107">
        <v>52.827381043999999</v>
      </c>
      <c r="P107">
        <v>199.74458737</v>
      </c>
      <c r="T107"/>
      <c r="U107"/>
      <c r="V107"/>
      <c r="W107"/>
    </row>
    <row r="108" spans="1:24" s="7" customFormat="1">
      <c r="A108" s="100" t="str">
        <f t="shared" si="5"/>
        <v>CP11TT Straight Stream</v>
      </c>
      <c r="B108">
        <v>568.66599435000001</v>
      </c>
      <c r="C108">
        <v>-9.1869259260000007</v>
      </c>
      <c r="D108">
        <v>-233.8423148</v>
      </c>
      <c r="E108">
        <v>126.42764815</v>
      </c>
      <c r="F108">
        <v>-240.13794440000001</v>
      </c>
      <c r="G108">
        <v>2.8396249999999998</v>
      </c>
      <c r="H108">
        <v>-23.453291669999999</v>
      </c>
      <c r="I108">
        <v>-90.154875000000004</v>
      </c>
      <c r="J108">
        <v>48.171083332999999</v>
      </c>
      <c r="K108">
        <v>112.01141667</v>
      </c>
      <c r="L108">
        <v>-117.52575</v>
      </c>
      <c r="M108">
        <v>28.218395480000002</v>
      </c>
      <c r="N108">
        <v>92.335895480000005</v>
      </c>
      <c r="O108">
        <v>-2.6694378529999998</v>
      </c>
      <c r="P108">
        <v>-2.392771186</v>
      </c>
      <c r="T108"/>
      <c r="U108"/>
      <c r="V108"/>
      <c r="W108"/>
    </row>
    <row r="109" spans="1:24" s="7" customFormat="1">
      <c r="A109" s="100" t="str">
        <f t="shared" si="5"/>
        <v>Disc Core Straight Stream</v>
      </c>
      <c r="B109">
        <v>635.75337287000002</v>
      </c>
      <c r="C109">
        <v>12.314722232999999</v>
      </c>
      <c r="D109">
        <v>-246.1202778</v>
      </c>
      <c r="E109">
        <v>112.56466668</v>
      </c>
      <c r="F109">
        <v>-228.9845741</v>
      </c>
      <c r="G109">
        <v>12.034854144000001</v>
      </c>
      <c r="H109">
        <v>-10.61564581</v>
      </c>
      <c r="I109">
        <v>-76.512770840000002</v>
      </c>
      <c r="J109">
        <v>44.084854143999998</v>
      </c>
      <c r="K109">
        <v>127.35414586</v>
      </c>
      <c r="L109">
        <v>-102.1506042</v>
      </c>
      <c r="M109">
        <v>-69.100601690000005</v>
      </c>
      <c r="N109">
        <v>72.282398306000005</v>
      </c>
      <c r="O109">
        <v>13.526564956</v>
      </c>
      <c r="P109">
        <v>19.039398356</v>
      </c>
      <c r="T109"/>
      <c r="U109"/>
      <c r="V109"/>
      <c r="W109"/>
    </row>
    <row r="110" spans="1:24" s="7" customFormat="1">
      <c r="A110" s="100" t="str">
        <f t="shared" si="5"/>
        <v>Davidon TriSet</v>
      </c>
      <c r="B110">
        <v>451.53927512000001</v>
      </c>
      <c r="C110">
        <v>12.210556247</v>
      </c>
      <c r="D110">
        <v>-216.95863159999999</v>
      </c>
      <c r="E110">
        <v>133.86712048999999</v>
      </c>
      <c r="F110">
        <v>-307.6643335</v>
      </c>
      <c r="G110">
        <v>-9.4468444950000006</v>
      </c>
      <c r="H110">
        <v>90.737486613000002</v>
      </c>
      <c r="I110">
        <v>-79.064890449999993</v>
      </c>
      <c r="J110">
        <v>-3.3835439429999998</v>
      </c>
      <c r="K110">
        <v>162.52478755999999</v>
      </c>
      <c r="L110">
        <v>-144.68344300000001</v>
      </c>
      <c r="M110">
        <v>-16.096267619999999</v>
      </c>
      <c r="N110">
        <v>53.057731558</v>
      </c>
      <c r="O110">
        <v>-0.42915827699999998</v>
      </c>
      <c r="P110">
        <v>151.83356491000001</v>
      </c>
      <c r="T110"/>
      <c r="U110"/>
      <c r="V110"/>
      <c r="W110"/>
    </row>
    <row r="111" spans="1:24" s="7" customFormat="1">
      <c r="A111" s="100" t="str">
        <f t="shared" si="5"/>
        <v>CP11TT 60° Flat Fan</v>
      </c>
      <c r="B111" s="7">
        <v>343.03366667</v>
      </c>
      <c r="C111">
        <v>0</v>
      </c>
      <c r="D111" s="7">
        <v>-105.21796670000001</v>
      </c>
      <c r="E111" s="7">
        <v>4.9952333332999999</v>
      </c>
      <c r="F111" s="7">
        <v>-154.47416670000001</v>
      </c>
      <c r="G111">
        <v>0</v>
      </c>
      <c r="H111">
        <v>0</v>
      </c>
      <c r="I111" s="7">
        <v>-11.940633330000001</v>
      </c>
      <c r="J111">
        <v>0</v>
      </c>
      <c r="K111" s="7">
        <v>42.475949999999997</v>
      </c>
      <c r="L111" s="7">
        <v>-13.19711667</v>
      </c>
      <c r="M111">
        <v>0</v>
      </c>
      <c r="N111" s="7">
        <v>5.9071833332999999</v>
      </c>
      <c r="O111" s="7">
        <v>7.0720166666999997</v>
      </c>
      <c r="P111" s="7">
        <v>83.746933333000001</v>
      </c>
      <c r="T111"/>
      <c r="U111"/>
      <c r="V111"/>
      <c r="W111"/>
    </row>
    <row r="112" spans="1:24" s="7" customFormat="1">
      <c r="A112" s="100" t="str">
        <f t="shared" si="5"/>
        <v>TeeJet SS</v>
      </c>
      <c r="B112">
        <v>683.78805147930996</v>
      </c>
      <c r="C112">
        <v>19.897912013556699</v>
      </c>
      <c r="D112">
        <v>-408.28540945961799</v>
      </c>
      <c r="E112">
        <v>130.37286863760801</v>
      </c>
      <c r="F112">
        <v>0</v>
      </c>
      <c r="G112">
        <v>-2.4176401892435599</v>
      </c>
      <c r="H112">
        <v>-48.256835966457601</v>
      </c>
      <c r="I112">
        <v>-112.25641515016</v>
      </c>
      <c r="J112">
        <v>0</v>
      </c>
      <c r="K112">
        <v>0</v>
      </c>
      <c r="L112">
        <v>0</v>
      </c>
      <c r="M112">
        <v>-30.004585306726302</v>
      </c>
      <c r="N112">
        <v>265.38270843227201</v>
      </c>
      <c r="O112">
        <v>-45.872127515620598</v>
      </c>
      <c r="P112">
        <v>0</v>
      </c>
    </row>
    <row r="113" spans="1:16" s="7" customFormat="1">
      <c r="A113" s="100" t="str">
        <f t="shared" si="5"/>
        <v>TeeJet H1 4U</v>
      </c>
      <c r="B113">
        <v>728.163736716632</v>
      </c>
      <c r="C113">
        <v>12.445615272417101</v>
      </c>
      <c r="D113">
        <v>-440.03030726948202</v>
      </c>
      <c r="E113">
        <v>177.30928173417499</v>
      </c>
      <c r="F113">
        <v>0</v>
      </c>
      <c r="G113">
        <v>-15.725813757613</v>
      </c>
      <c r="H113">
        <v>-32.694122204855802</v>
      </c>
      <c r="I113">
        <v>-157.36823035408099</v>
      </c>
      <c r="J113">
        <v>0</v>
      </c>
      <c r="K113">
        <v>0</v>
      </c>
      <c r="L113">
        <v>0</v>
      </c>
      <c r="M113">
        <v>-31.398629780938201</v>
      </c>
      <c r="N113">
        <v>301.396639018229</v>
      </c>
      <c r="O113">
        <v>-45.029256931007197</v>
      </c>
      <c r="P113">
        <v>0</v>
      </c>
    </row>
    <row r="114" spans="1:16" s="7" customFormat="1" ht="14">
      <c r="A114" s="41"/>
      <c r="P114" s="42"/>
    </row>
    <row r="115" spans="1:16" s="7" customFormat="1" ht="14">
      <c r="A115" s="41"/>
      <c r="P115" s="42"/>
    </row>
    <row r="116" spans="1:16" s="7" customFormat="1" ht="17.25" customHeight="1">
      <c r="A116" s="41"/>
      <c r="P116" s="42"/>
    </row>
    <row r="117" spans="1:16" s="7" customFormat="1" ht="15" thickBot="1">
      <c r="A117" s="43"/>
      <c r="B117" s="44"/>
      <c r="C117" s="44"/>
      <c r="D117" s="44"/>
      <c r="E117" s="44"/>
      <c r="F117" s="44"/>
      <c r="G117" s="44"/>
      <c r="H117" s="44"/>
      <c r="I117" s="44"/>
      <c r="J117" s="44"/>
      <c r="K117" s="44"/>
      <c r="L117" s="44"/>
      <c r="M117" s="44"/>
      <c r="N117" s="44"/>
      <c r="O117" s="44"/>
      <c r="P117" s="45"/>
    </row>
    <row r="118" spans="1:16" s="7" customFormat="1"/>
    <row r="119" spans="1:16" s="7" customFormat="1" ht="14" thickBot="1"/>
    <row r="120" spans="1:16" s="7" customFormat="1" ht="14" thickBot="1">
      <c r="A120" s="46" t="s">
        <v>7</v>
      </c>
      <c r="B120" s="102" t="s">
        <v>54</v>
      </c>
      <c r="C120" s="39" t="s">
        <v>28</v>
      </c>
      <c r="D120" s="39" t="s">
        <v>30</v>
      </c>
      <c r="E120" s="39" t="s">
        <v>36</v>
      </c>
      <c r="F120" s="39" t="s">
        <v>29</v>
      </c>
      <c r="G120" s="39" t="s">
        <v>56</v>
      </c>
      <c r="H120" s="39" t="s">
        <v>55</v>
      </c>
      <c r="I120" s="39" t="s">
        <v>57</v>
      </c>
      <c r="J120" s="39" t="s">
        <v>58</v>
      </c>
      <c r="K120" s="39" t="s">
        <v>59</v>
      </c>
      <c r="L120" s="39" t="s">
        <v>60</v>
      </c>
      <c r="M120" s="39" t="s">
        <v>61</v>
      </c>
      <c r="N120" s="39" t="s">
        <v>62</v>
      </c>
      <c r="O120" s="39" t="s">
        <v>63</v>
      </c>
      <c r="P120" s="40" t="s">
        <v>64</v>
      </c>
    </row>
    <row r="121" spans="1:16" s="7" customFormat="1">
      <c r="A121" s="100" t="str">
        <f>A2</f>
        <v>CP11TT 20° Flat Fan</v>
      </c>
      <c r="B121">
        <v>12.829813559</v>
      </c>
      <c r="C121">
        <v>-3.4458888889999999</v>
      </c>
      <c r="D121">
        <v>6.0168888888999996</v>
      </c>
      <c r="E121">
        <v>0.49877777779999999</v>
      </c>
      <c r="F121">
        <v>11.765166667000001</v>
      </c>
      <c r="G121">
        <v>-0.58956249999999999</v>
      </c>
      <c r="H121">
        <v>-0.51981250000000001</v>
      </c>
      <c r="I121">
        <v>3.2437500000000001E-2</v>
      </c>
      <c r="J121">
        <v>-2.4668125000000001</v>
      </c>
      <c r="K121">
        <v>2.8744375</v>
      </c>
      <c r="L121">
        <v>1.8526875</v>
      </c>
      <c r="M121">
        <v>1.8307175141000001</v>
      </c>
      <c r="N121">
        <v>9.0717514099999993E-2</v>
      </c>
      <c r="O121">
        <v>-0.31928248599999998</v>
      </c>
      <c r="P121">
        <v>2.9382175141000002</v>
      </c>
    </row>
    <row r="122" spans="1:16" s="7" customFormat="1">
      <c r="A122" s="100" t="str">
        <f t="shared" ref="A122:A135" si="6">A3</f>
        <v>CP11TT 40° Flat Fan</v>
      </c>
      <c r="B122">
        <v>14.305937127</v>
      </c>
      <c r="C122">
        <v>-3.8233221660000001</v>
      </c>
      <c r="D122">
        <v>6.3481208564999996</v>
      </c>
      <c r="E122">
        <v>1.2594098713999999</v>
      </c>
      <c r="F122">
        <v>12.849533836000001</v>
      </c>
      <c r="G122">
        <v>-1.096792416</v>
      </c>
      <c r="H122">
        <v>2.9361681000000001E-2</v>
      </c>
      <c r="I122">
        <v>-0.24463806299999999</v>
      </c>
      <c r="J122">
        <v>-3.090121511</v>
      </c>
      <c r="K122">
        <v>2.2643513539</v>
      </c>
      <c r="L122">
        <v>2.3896116456000001</v>
      </c>
      <c r="M122">
        <v>3.302282473</v>
      </c>
      <c r="N122">
        <v>0.32077736600000001</v>
      </c>
      <c r="O122">
        <v>-0.35791763399999998</v>
      </c>
      <c r="P122">
        <v>2.4260085309999999</v>
      </c>
    </row>
    <row r="123" spans="1:16" s="7" customFormat="1">
      <c r="A123" s="100" t="str">
        <f t="shared" si="6"/>
        <v>CP11TT 80° Flat Fan</v>
      </c>
      <c r="B123">
        <v>16.110514628000001</v>
      </c>
      <c r="C123">
        <v>-6.6486886109999999</v>
      </c>
      <c r="D123">
        <v>7.8178339350000003</v>
      </c>
      <c r="E123">
        <v>0.55497896160000004</v>
      </c>
      <c r="F123">
        <v>9.9479565559999994</v>
      </c>
      <c r="G123">
        <v>-1.5263301929999999</v>
      </c>
      <c r="H123">
        <v>-0.38434217300000001</v>
      </c>
      <c r="I123">
        <v>0.2859098336</v>
      </c>
      <c r="J123">
        <v>-1.6520326160000001</v>
      </c>
      <c r="K123">
        <v>2.6523377913999999</v>
      </c>
      <c r="L123">
        <v>1.0362045836</v>
      </c>
      <c r="M123">
        <v>6.4252147623999996</v>
      </c>
      <c r="N123">
        <v>-0.36279011100000003</v>
      </c>
      <c r="O123">
        <v>-1.2422624449999999</v>
      </c>
      <c r="P123">
        <v>1.7483865551</v>
      </c>
    </row>
    <row r="124" spans="1:16" s="7" customFormat="1">
      <c r="A124" s="100" t="str">
        <f t="shared" si="6"/>
        <v>CP03</v>
      </c>
      <c r="B124" s="7">
        <v>14.272675155</v>
      </c>
      <c r="C124" s="7">
        <v>-1.5374381559999999</v>
      </c>
      <c r="D124" s="7">
        <v>7.4053570796999999</v>
      </c>
      <c r="E124" s="7">
        <v>0.64186958159999996</v>
      </c>
      <c r="F124" s="7">
        <v>5.4638877882000001</v>
      </c>
      <c r="G124" s="7">
        <v>4.4617789400000003E-2</v>
      </c>
      <c r="H124" s="7">
        <v>-0.55248315999999997</v>
      </c>
      <c r="I124" s="7">
        <v>-0.24582330199999999</v>
      </c>
      <c r="J124" s="7">
        <v>-1.2111258819999999</v>
      </c>
      <c r="K124" s="7">
        <v>1.4614514557</v>
      </c>
      <c r="L124" s="7">
        <v>0.87002992759999997</v>
      </c>
      <c r="M124" s="7">
        <v>-0.22191219200000001</v>
      </c>
      <c r="N124" s="7">
        <v>1.0716949524999999</v>
      </c>
      <c r="O124" s="7">
        <v>-3.2098968999999998E-2</v>
      </c>
      <c r="P124" s="7">
        <v>2.0995617393999999</v>
      </c>
    </row>
    <row r="125" spans="1:16" s="7" customFormat="1">
      <c r="A125" s="100" t="str">
        <f t="shared" si="6"/>
        <v>Steel Disc Core 45</v>
      </c>
      <c r="B125">
        <v>18.246711896000001</v>
      </c>
      <c r="C125">
        <v>-5.5253582210000003</v>
      </c>
      <c r="D125">
        <v>10.462539817</v>
      </c>
      <c r="E125">
        <v>0.59442752889999995</v>
      </c>
      <c r="F125">
        <v>6.5837653660999997</v>
      </c>
      <c r="G125">
        <v>-1.0026472179999999</v>
      </c>
      <c r="H125">
        <v>-0.39100071199999997</v>
      </c>
      <c r="I125">
        <v>-0.63434572899999997</v>
      </c>
      <c r="J125">
        <v>-3.2760527960000001</v>
      </c>
      <c r="K125">
        <v>3.925032646</v>
      </c>
      <c r="L125">
        <v>1.3770364794000001</v>
      </c>
      <c r="M125">
        <v>3.1592761398999998</v>
      </c>
      <c r="N125">
        <v>1.5166618879</v>
      </c>
      <c r="O125">
        <v>0.18789455790000001</v>
      </c>
      <c r="P125">
        <v>3.0439607229000001</v>
      </c>
    </row>
    <row r="126" spans="1:16" s="7" customFormat="1">
      <c r="A126" s="100" t="str">
        <f t="shared" si="6"/>
        <v>Ceramic Disc Core 45</v>
      </c>
      <c r="B126">
        <v>18.944263343999999</v>
      </c>
      <c r="C126">
        <v>-6.7522757789999996</v>
      </c>
      <c r="D126">
        <v>10.195134943999999</v>
      </c>
      <c r="E126">
        <v>-1.7730000370000001</v>
      </c>
      <c r="F126">
        <v>8.4180711490999993</v>
      </c>
      <c r="G126">
        <v>-1.217860417</v>
      </c>
      <c r="H126">
        <v>1.4037392076999999</v>
      </c>
      <c r="I126">
        <v>-0.96448587500000005</v>
      </c>
      <c r="J126">
        <v>-2.962515335</v>
      </c>
      <c r="K126">
        <v>4.4679277498000003</v>
      </c>
      <c r="L126">
        <v>-1.124719625</v>
      </c>
      <c r="M126">
        <v>2.7165237673</v>
      </c>
      <c r="N126">
        <v>1.6514095973</v>
      </c>
      <c r="O126">
        <v>0.61347943230000002</v>
      </c>
      <c r="P126">
        <v>1.6507387623000001</v>
      </c>
    </row>
    <row r="127" spans="1:16" s="7" customFormat="1">
      <c r="A127" s="100" t="str">
        <f t="shared" si="6"/>
        <v>Standard 40° Flat Fan</v>
      </c>
      <c r="B127">
        <v>12.981614618</v>
      </c>
      <c r="C127">
        <v>-5.8333006579999997</v>
      </c>
      <c r="D127">
        <v>8.0024463149000002</v>
      </c>
      <c r="E127">
        <v>0.34762834929999997</v>
      </c>
      <c r="F127">
        <v>14.193920816</v>
      </c>
      <c r="G127">
        <v>-1.900799785</v>
      </c>
      <c r="H127">
        <v>0.37019112209999999</v>
      </c>
      <c r="I127">
        <v>-0.43663369699999999</v>
      </c>
      <c r="J127">
        <v>-5.623381137</v>
      </c>
      <c r="K127">
        <v>4.3428516351999997</v>
      </c>
      <c r="L127">
        <v>1.2063513018000001</v>
      </c>
      <c r="M127">
        <v>3.4956393491000002</v>
      </c>
      <c r="N127">
        <v>2.0858292933000002</v>
      </c>
      <c r="O127">
        <v>0.85852162679999999</v>
      </c>
      <c r="P127">
        <v>2.6107221267999998</v>
      </c>
    </row>
    <row r="128" spans="1:16" s="7" customFormat="1">
      <c r="A128" s="100" t="str">
        <f t="shared" si="6"/>
        <v>Standard 80° Flat Fan</v>
      </c>
      <c r="B128">
        <v>14.753198352</v>
      </c>
      <c r="C128">
        <v>-5.985391259</v>
      </c>
      <c r="D128">
        <v>8.0091987726999996</v>
      </c>
      <c r="E128">
        <v>0.84128860569999997</v>
      </c>
      <c r="F128">
        <v>13.317366751</v>
      </c>
      <c r="G128">
        <v>-1.561509236</v>
      </c>
      <c r="H128">
        <v>-0.39705694000000002</v>
      </c>
      <c r="I128">
        <v>-4.2997395000000001E-2</v>
      </c>
      <c r="J128">
        <v>-4.4046530019999999</v>
      </c>
      <c r="K128">
        <v>3.9477741458</v>
      </c>
      <c r="L128">
        <v>1.1571144366999999</v>
      </c>
      <c r="M128">
        <v>4.0674583733</v>
      </c>
      <c r="N128">
        <v>1.5791860875999999</v>
      </c>
      <c r="O128">
        <v>1.2884727575999999</v>
      </c>
      <c r="P128">
        <v>2.4197692541000002</v>
      </c>
    </row>
    <row r="129" spans="1:16" s="7" customFormat="1">
      <c r="A129" s="100" t="str">
        <f t="shared" si="6"/>
        <v>CP09</v>
      </c>
      <c r="B129">
        <v>10.936440684000001</v>
      </c>
      <c r="C129">
        <v>-0.74054297099999999</v>
      </c>
      <c r="D129">
        <v>5.4778441000999996</v>
      </c>
      <c r="E129">
        <v>-0.25402723700000002</v>
      </c>
      <c r="F129">
        <v>4.1396376439999996</v>
      </c>
      <c r="G129">
        <v>-3.3450594E-2</v>
      </c>
      <c r="H129">
        <v>-0.32826792999999999</v>
      </c>
      <c r="I129">
        <v>0.1671021265</v>
      </c>
      <c r="J129">
        <v>-1.433369782</v>
      </c>
      <c r="K129">
        <v>0.9586654818</v>
      </c>
      <c r="L129">
        <v>0.33669765489999998</v>
      </c>
      <c r="M129">
        <v>-0.190145433</v>
      </c>
      <c r="N129">
        <v>1.2460524442000001</v>
      </c>
      <c r="O129">
        <v>5.5089602600000002E-2</v>
      </c>
      <c r="P129">
        <v>-1.85658382</v>
      </c>
    </row>
    <row r="130" spans="1:16" s="7" customFormat="1">
      <c r="A130" s="100" t="str">
        <f t="shared" si="6"/>
        <v>CP11TT Straight Stream</v>
      </c>
      <c r="B130">
        <v>6.7955127571</v>
      </c>
      <c r="C130">
        <v>0.16977374070000001</v>
      </c>
      <c r="D130">
        <v>5.3290549814999997</v>
      </c>
      <c r="E130">
        <v>-1.1335465929999999</v>
      </c>
      <c r="F130">
        <v>4.7546889815000002</v>
      </c>
      <c r="G130">
        <v>0.18655885420000001</v>
      </c>
      <c r="H130">
        <v>0.1514333125</v>
      </c>
      <c r="I130">
        <v>-0.49668518699999997</v>
      </c>
      <c r="J130">
        <v>-1.1366211879999999</v>
      </c>
      <c r="K130">
        <v>1.8709139792</v>
      </c>
      <c r="L130">
        <v>0.50402652079999999</v>
      </c>
      <c r="M130">
        <v>-0.14365977199999999</v>
      </c>
      <c r="N130">
        <v>0.97682639449999997</v>
      </c>
      <c r="O130">
        <v>0.28419956120000001</v>
      </c>
      <c r="P130">
        <v>1.5699617279</v>
      </c>
    </row>
    <row r="131" spans="1:16" s="7" customFormat="1">
      <c r="A131" s="100" t="str">
        <f t="shared" si="6"/>
        <v>Disc Core Straight Stream</v>
      </c>
      <c r="B131">
        <v>6.1290797512999999</v>
      </c>
      <c r="C131">
        <v>-0.28723136999999999</v>
      </c>
      <c r="D131">
        <v>5.4576151483000004</v>
      </c>
      <c r="E131">
        <v>-0.88636483300000002</v>
      </c>
      <c r="F131">
        <v>4.8854923521</v>
      </c>
      <c r="G131">
        <v>0.32406393779999998</v>
      </c>
      <c r="H131">
        <v>0.25428647900000001</v>
      </c>
      <c r="I131">
        <v>-0.33018006300000002</v>
      </c>
      <c r="J131">
        <v>-2.000596646</v>
      </c>
      <c r="K131">
        <v>1.5152539794</v>
      </c>
      <c r="L131">
        <v>0.44851977059999998</v>
      </c>
      <c r="M131">
        <v>2.0752819565</v>
      </c>
      <c r="N131">
        <v>0.77546795700000004</v>
      </c>
      <c r="O131">
        <v>-1.5708759999999999E-3</v>
      </c>
      <c r="P131">
        <v>1.0791677900000001</v>
      </c>
    </row>
    <row r="132" spans="1:16" s="7" customFormat="1">
      <c r="A132" s="100" t="str">
        <f t="shared" si="6"/>
        <v>Davidon TriSet</v>
      </c>
      <c r="B132">
        <v>8.9159307911999992</v>
      </c>
      <c r="C132">
        <v>0.70683472800000002</v>
      </c>
      <c r="D132">
        <v>5.2315287102000001</v>
      </c>
      <c r="E132">
        <v>-0.839318067</v>
      </c>
      <c r="F132">
        <v>6.2734262703999999</v>
      </c>
      <c r="G132">
        <v>0.22465055270000001</v>
      </c>
      <c r="H132">
        <v>0.62768808149999999</v>
      </c>
      <c r="I132">
        <v>-0.38842853999999999</v>
      </c>
      <c r="J132">
        <v>-0.114724855</v>
      </c>
      <c r="K132">
        <v>1.4306817072</v>
      </c>
      <c r="L132">
        <v>0.94315120659999996</v>
      </c>
      <c r="M132">
        <v>0.80165189530000003</v>
      </c>
      <c r="N132">
        <v>0.57195695520000001</v>
      </c>
      <c r="O132">
        <v>-0.28246270000000001</v>
      </c>
      <c r="P132">
        <v>0.6325026252</v>
      </c>
    </row>
    <row r="133" spans="1:16" s="7" customFormat="1">
      <c r="A133" s="100" t="str">
        <f t="shared" si="6"/>
        <v>CP11TT 60° Flat Fan</v>
      </c>
      <c r="B133" s="7">
        <v>16.579871000000001</v>
      </c>
      <c r="C133">
        <v>0</v>
      </c>
      <c r="D133" s="7">
        <v>8.9428461749999997</v>
      </c>
      <c r="E133" s="7">
        <v>-0.31586095800000002</v>
      </c>
      <c r="F133" s="7">
        <v>7.8103552916999996</v>
      </c>
      <c r="G133">
        <v>0</v>
      </c>
      <c r="H133">
        <v>0</v>
      </c>
      <c r="I133" s="7">
        <v>0.1164904542</v>
      </c>
      <c r="J133">
        <v>0</v>
      </c>
      <c r="K133">
        <v>2.4433754749999999</v>
      </c>
      <c r="L133">
        <v>0.21253121250000001</v>
      </c>
      <c r="M133">
        <v>0</v>
      </c>
      <c r="N133">
        <v>2.5193659041999998</v>
      </c>
      <c r="O133">
        <v>-0.28125244999999999</v>
      </c>
      <c r="P133">
        <v>-0.68641609599999998</v>
      </c>
    </row>
    <row r="134" spans="1:16" s="7" customFormat="1">
      <c r="A134" s="100" t="str">
        <f t="shared" si="6"/>
        <v>TeeJet SS</v>
      </c>
      <c r="B134">
        <v>3.0893608493159301</v>
      </c>
      <c r="C134">
        <v>0.42675511503774399</v>
      </c>
      <c r="D134">
        <v>4.1650954783805503</v>
      </c>
      <c r="E134">
        <v>-1.7486273108900601</v>
      </c>
      <c r="F134">
        <v>0</v>
      </c>
      <c r="G134">
        <v>0.35635988661466</v>
      </c>
      <c r="H134">
        <v>-4.4968758516237203E-2</v>
      </c>
      <c r="I134">
        <v>-1.38961131527369</v>
      </c>
      <c r="J134">
        <v>0</v>
      </c>
      <c r="K134">
        <v>0</v>
      </c>
      <c r="L134">
        <v>0</v>
      </c>
      <c r="M134">
        <v>0.151437927781673</v>
      </c>
      <c r="N134">
        <v>1.4017101803407599</v>
      </c>
      <c r="O134">
        <v>0.56764734277876305</v>
      </c>
      <c r="P134">
        <v>0</v>
      </c>
    </row>
    <row r="135" spans="1:16" s="7" customFormat="1">
      <c r="A135" s="100" t="str">
        <f t="shared" si="6"/>
        <v>TeeJet H1 4U</v>
      </c>
      <c r="B135">
        <v>2.7867372860730999</v>
      </c>
      <c r="C135">
        <v>0.47613190817665202</v>
      </c>
      <c r="D135">
        <v>3.3819864783645701</v>
      </c>
      <c r="E135">
        <v>-1.5504284333782099</v>
      </c>
      <c r="F135">
        <v>0</v>
      </c>
      <c r="G135">
        <v>0.68716580936834903</v>
      </c>
      <c r="H135">
        <v>-0.40807226202749702</v>
      </c>
      <c r="I135">
        <v>-1.11775292096659</v>
      </c>
      <c r="J135">
        <v>0</v>
      </c>
      <c r="K135">
        <v>0</v>
      </c>
      <c r="L135">
        <v>0</v>
      </c>
      <c r="M135">
        <v>-0.50870725457445498</v>
      </c>
      <c r="N135">
        <v>1.0173772143387001</v>
      </c>
      <c r="O135">
        <v>0.36566437892689402</v>
      </c>
      <c r="P135">
        <v>0</v>
      </c>
    </row>
    <row r="136" spans="1:16" s="7" customFormat="1" ht="14">
      <c r="A136" s="41"/>
      <c r="P136" s="42"/>
    </row>
    <row r="137" spans="1:16" s="7" customFormat="1" ht="14">
      <c r="A137" s="41"/>
      <c r="P137" s="42"/>
    </row>
    <row r="138" spans="1:16" s="7" customFormat="1" ht="14">
      <c r="A138" s="41"/>
      <c r="P138" s="42"/>
    </row>
    <row r="139" spans="1:16" s="7" customFormat="1" ht="15" thickBot="1">
      <c r="A139" s="43"/>
      <c r="B139" s="44"/>
      <c r="C139" s="44"/>
      <c r="D139" s="44"/>
      <c r="E139" s="44"/>
      <c r="F139" s="44"/>
      <c r="G139" s="44"/>
      <c r="H139" s="44"/>
      <c r="I139" s="44"/>
      <c r="J139" s="44"/>
      <c r="K139" s="44"/>
      <c r="L139" s="44"/>
      <c r="M139" s="44"/>
      <c r="N139" s="44"/>
      <c r="O139" s="44"/>
      <c r="P139" s="45"/>
    </row>
    <row r="140" spans="1:16" s="7" customFormat="1"/>
    <row r="141" spans="1:16" s="7" customFormat="1" ht="14" thickBot="1"/>
    <row r="142" spans="1:16" s="7" customFormat="1" ht="14" thickBot="1">
      <c r="A142" s="104" t="s">
        <v>106</v>
      </c>
      <c r="B142" s="51" t="s">
        <v>54</v>
      </c>
      <c r="C142" s="51" t="s">
        <v>28</v>
      </c>
      <c r="D142" s="51" t="s">
        <v>30</v>
      </c>
      <c r="E142" s="51" t="s">
        <v>36</v>
      </c>
      <c r="F142" s="51" t="s">
        <v>29</v>
      </c>
      <c r="G142" s="51" t="s">
        <v>56</v>
      </c>
      <c r="H142" s="51" t="s">
        <v>55</v>
      </c>
      <c r="I142" s="51" t="s">
        <v>57</v>
      </c>
      <c r="J142" s="51" t="s">
        <v>58</v>
      </c>
      <c r="K142" s="51" t="s">
        <v>59</v>
      </c>
      <c r="L142" s="51" t="s">
        <v>60</v>
      </c>
      <c r="M142" s="51" t="s">
        <v>61</v>
      </c>
      <c r="N142" s="51" t="s">
        <v>62</v>
      </c>
      <c r="O142" s="51" t="s">
        <v>63</v>
      </c>
      <c r="P142" s="52" t="s">
        <v>64</v>
      </c>
    </row>
    <row r="143" spans="1:16" s="7" customFormat="1">
      <c r="A143" s="105" t="str">
        <f>A2</f>
        <v>CP11TT 20° Flat Fan</v>
      </c>
      <c r="B143">
        <v>44.247457627000003</v>
      </c>
      <c r="C143">
        <v>-6.6833333330000002</v>
      </c>
      <c r="D143">
        <v>12.772222222</v>
      </c>
      <c r="E143">
        <v>-0.66111111099999997</v>
      </c>
      <c r="F143">
        <v>26.166666667000001</v>
      </c>
      <c r="G143">
        <v>0.35</v>
      </c>
      <c r="H143">
        <v>-0.1</v>
      </c>
      <c r="I143">
        <v>-2.2625000000000002</v>
      </c>
      <c r="J143">
        <v>-2.1</v>
      </c>
      <c r="K143">
        <v>1.0375000000000001</v>
      </c>
      <c r="L143">
        <v>3.8624999999999998</v>
      </c>
      <c r="M143">
        <v>2.8612994349999998</v>
      </c>
      <c r="N143">
        <v>-0.43870056499999999</v>
      </c>
      <c r="O143">
        <v>-1.0387005650000001</v>
      </c>
      <c r="P143">
        <v>3.0112994350000002</v>
      </c>
    </row>
    <row r="144" spans="1:16" s="7" customFormat="1">
      <c r="A144" s="106" t="str">
        <f t="shared" ref="A144:A158" si="7">A3</f>
        <v>CP11TT 40° Flat Fan</v>
      </c>
      <c r="B144">
        <v>49.092798148999996</v>
      </c>
      <c r="C144">
        <v>-6.6527584820000003</v>
      </c>
      <c r="D144">
        <v>12.975048902999999</v>
      </c>
      <c r="E144">
        <v>0.84169753619999998</v>
      </c>
      <c r="F144">
        <v>25.967329269</v>
      </c>
      <c r="G144">
        <v>0.39193562949999999</v>
      </c>
      <c r="H144">
        <v>0.39093051290000003</v>
      </c>
      <c r="I144">
        <v>-2.7031235410000001</v>
      </c>
      <c r="J144">
        <v>-2.6174703140000002</v>
      </c>
      <c r="K144">
        <v>-0.87573324900000005</v>
      </c>
      <c r="L144">
        <v>4.0473404986999997</v>
      </c>
      <c r="M144">
        <v>6.8747766743999996</v>
      </c>
      <c r="N144">
        <v>-0.26928223800000001</v>
      </c>
      <c r="O144">
        <v>-1.041777908</v>
      </c>
      <c r="P144">
        <v>-1.830584738</v>
      </c>
    </row>
    <row r="145" spans="1:16" s="7" customFormat="1">
      <c r="A145" s="106" t="str">
        <f t="shared" si="7"/>
        <v>CP11TT 80° Flat Fan</v>
      </c>
      <c r="B145">
        <v>52.983175430999999</v>
      </c>
      <c r="C145">
        <v>-13.3</v>
      </c>
      <c r="D145">
        <v>13.280223088</v>
      </c>
      <c r="E145">
        <v>0.79572592070000003</v>
      </c>
      <c r="F145">
        <v>18.074699008</v>
      </c>
      <c r="G145">
        <v>1.7081090651999999</v>
      </c>
      <c r="H145">
        <v>-1.238533994</v>
      </c>
      <c r="I145">
        <v>-2.2937500000000002</v>
      </c>
      <c r="J145">
        <v>3.1120750708</v>
      </c>
      <c r="K145">
        <v>-0.23125000000000001</v>
      </c>
      <c r="L145">
        <v>1.53125</v>
      </c>
      <c r="M145">
        <v>12.10100536</v>
      </c>
      <c r="N145">
        <v>-0.91073446300000005</v>
      </c>
      <c r="O145">
        <v>-1.360734463</v>
      </c>
      <c r="P145">
        <v>-0.46073446299999998</v>
      </c>
    </row>
    <row r="146" spans="1:16" s="7" customFormat="1">
      <c r="A146" s="106" t="str">
        <f t="shared" si="7"/>
        <v>CP03</v>
      </c>
      <c r="B146" s="7">
        <v>50.431251076000002</v>
      </c>
      <c r="C146" s="7">
        <v>-6.0453248620000002</v>
      </c>
      <c r="D146" s="7">
        <v>18.301926504000001</v>
      </c>
      <c r="E146" s="7">
        <v>0.65277188139999998</v>
      </c>
      <c r="F146" s="7">
        <v>13.091333408000001</v>
      </c>
      <c r="G146" s="7">
        <v>0.74741997299999996</v>
      </c>
      <c r="H146" s="7">
        <v>-2.4081902469999998</v>
      </c>
      <c r="I146" s="7">
        <v>8.6675671600000004E-2</v>
      </c>
      <c r="J146" s="7">
        <v>-1.7408657089999999</v>
      </c>
      <c r="K146" s="7">
        <v>1.4072669382</v>
      </c>
      <c r="L146" s="7">
        <v>1.8963675713000001</v>
      </c>
      <c r="M146" s="7">
        <v>1.5619571255</v>
      </c>
      <c r="N146" s="7">
        <v>-0.83227871499999995</v>
      </c>
      <c r="O146" s="7">
        <v>-1.4086364259999999</v>
      </c>
      <c r="P146" s="7">
        <v>4.4746342417999996</v>
      </c>
    </row>
    <row r="147" spans="1:16" s="7" customFormat="1">
      <c r="A147" s="106" t="str">
        <f t="shared" si="7"/>
        <v>Steel Disc Core 45</v>
      </c>
      <c r="B147">
        <v>57.475694443999998</v>
      </c>
      <c r="C147">
        <v>-10.616666670000001</v>
      </c>
      <c r="D147">
        <v>14.423020362000001</v>
      </c>
      <c r="E147">
        <v>0.43314479639999998</v>
      </c>
      <c r="F147">
        <v>7.2041855204000003</v>
      </c>
      <c r="G147">
        <v>4.6002828054</v>
      </c>
      <c r="H147">
        <v>0.33812217189999999</v>
      </c>
      <c r="I147">
        <v>-1.91875</v>
      </c>
      <c r="J147">
        <v>-2.886312217</v>
      </c>
      <c r="K147">
        <v>-1.0687500000000001</v>
      </c>
      <c r="L147">
        <v>1.14375</v>
      </c>
      <c r="M147">
        <v>7.6827801318000004</v>
      </c>
      <c r="N147">
        <v>-0.69067796599999998</v>
      </c>
      <c r="O147">
        <v>0.40932203389999999</v>
      </c>
      <c r="P147">
        <v>4.6093220338999998</v>
      </c>
    </row>
    <row r="148" spans="1:16" s="7" customFormat="1">
      <c r="A148" s="106" t="str">
        <f t="shared" si="7"/>
        <v>Ceramic Disc Core 45</v>
      </c>
      <c r="B148">
        <v>59.477966102000003</v>
      </c>
      <c r="C148">
        <v>-11.06666667</v>
      </c>
      <c r="D148">
        <v>14.888888889</v>
      </c>
      <c r="E148">
        <v>-0.92777777800000005</v>
      </c>
      <c r="F148">
        <v>11.111111111</v>
      </c>
      <c r="G148">
        <v>4.8375000000000004</v>
      </c>
      <c r="H148">
        <v>0.45</v>
      </c>
      <c r="I148">
        <v>-2.1875</v>
      </c>
      <c r="J148">
        <v>2.5000000000000001E-2</v>
      </c>
      <c r="K148">
        <v>0.23749999999999999</v>
      </c>
      <c r="L148">
        <v>0.375</v>
      </c>
      <c r="M148">
        <v>5.6090395480000002</v>
      </c>
      <c r="N148">
        <v>-0.190960452</v>
      </c>
      <c r="O148">
        <v>1.3590395479999999</v>
      </c>
      <c r="P148">
        <v>2.0090395480000001</v>
      </c>
    </row>
    <row r="149" spans="1:16" s="7" customFormat="1">
      <c r="A149" s="106" t="str">
        <f t="shared" si="7"/>
        <v>Standard 40° Flat Fan</v>
      </c>
      <c r="B149">
        <v>45.491105097000002</v>
      </c>
      <c r="C149">
        <v>-9.6485257410000003</v>
      </c>
      <c r="D149">
        <v>13.035434228</v>
      </c>
      <c r="E149">
        <v>0.37329508439999998</v>
      </c>
      <c r="F149">
        <v>23.733092411000001</v>
      </c>
      <c r="G149">
        <v>1.5179273898000001</v>
      </c>
      <c r="H149">
        <v>0.44032225759999999</v>
      </c>
      <c r="I149">
        <v>-3.2947783529999999</v>
      </c>
      <c r="J149">
        <v>-3.140545033</v>
      </c>
      <c r="K149">
        <v>-0.46233760400000001</v>
      </c>
      <c r="L149">
        <v>2.9421637293999998</v>
      </c>
      <c r="M149">
        <v>8.1139141764999998</v>
      </c>
      <c r="N149">
        <v>1.1967205751000001</v>
      </c>
      <c r="O149">
        <v>-1.09152392</v>
      </c>
      <c r="P149">
        <v>1.0251279100999999</v>
      </c>
    </row>
    <row r="150" spans="1:16" s="7" customFormat="1">
      <c r="A150" s="106" t="str">
        <f t="shared" si="7"/>
        <v>Standard 80° Flat Fan</v>
      </c>
      <c r="B150">
        <v>50.429821169999997</v>
      </c>
      <c r="C150">
        <v>-10.995825</v>
      </c>
      <c r="D150">
        <v>12.148043933</v>
      </c>
      <c r="E150">
        <v>1.5038168817999999</v>
      </c>
      <c r="F150">
        <v>20.653530966999998</v>
      </c>
      <c r="G150">
        <v>2.1091289488</v>
      </c>
      <c r="H150">
        <v>5.9257318999999999E-3</v>
      </c>
      <c r="I150">
        <v>-3.5839033329999999</v>
      </c>
      <c r="J150">
        <v>0.6085315536</v>
      </c>
      <c r="K150">
        <v>-0.51825924899999998</v>
      </c>
      <c r="L150">
        <v>2.0323964993999999</v>
      </c>
      <c r="M150">
        <v>10.449127753000001</v>
      </c>
      <c r="N150">
        <v>-1.602319E-2</v>
      </c>
      <c r="O150">
        <v>-0.12264686</v>
      </c>
      <c r="P150">
        <v>1.0434813048</v>
      </c>
    </row>
    <row r="151" spans="1:16" s="7" customFormat="1">
      <c r="A151" s="106" t="str">
        <f t="shared" si="7"/>
        <v>CP09</v>
      </c>
      <c r="B151">
        <v>41.069939814000001</v>
      </c>
      <c r="C151">
        <v>-3.4073436799999999</v>
      </c>
      <c r="D151">
        <v>16.284497505000001</v>
      </c>
      <c r="E151">
        <v>-2.1455132890000002</v>
      </c>
      <c r="F151">
        <v>13.246873853</v>
      </c>
      <c r="G151">
        <v>-0.74678380700000002</v>
      </c>
      <c r="H151">
        <v>-0.54249924100000002</v>
      </c>
      <c r="I151">
        <v>0.552321803</v>
      </c>
      <c r="J151">
        <v>-4.6797944569999999</v>
      </c>
      <c r="K151">
        <v>2.4996804483999999</v>
      </c>
      <c r="L151">
        <v>0.396778611</v>
      </c>
      <c r="M151">
        <v>0.30703085660000001</v>
      </c>
      <c r="N151">
        <v>1.9498768849999999</v>
      </c>
      <c r="O151">
        <v>-1.1857339179999999</v>
      </c>
      <c r="P151">
        <v>-7.1517247130000001</v>
      </c>
    </row>
    <row r="152" spans="1:16" s="7" customFormat="1">
      <c r="A152" s="106" t="str">
        <f t="shared" si="7"/>
        <v>CP11TT Straight Stream</v>
      </c>
      <c r="B152">
        <v>26.355134595999999</v>
      </c>
      <c r="C152">
        <v>0.20201052780000001</v>
      </c>
      <c r="D152">
        <v>15.249431897999999</v>
      </c>
      <c r="E152">
        <v>-3.7684939910000002</v>
      </c>
      <c r="F152">
        <v>13.968060324</v>
      </c>
      <c r="G152">
        <v>5.7953968799999998E-2</v>
      </c>
      <c r="H152">
        <v>0.37335555209999999</v>
      </c>
      <c r="I152">
        <v>-0.999832469</v>
      </c>
      <c r="J152">
        <v>-3.1553679899999998</v>
      </c>
      <c r="K152">
        <v>3.5761391563</v>
      </c>
      <c r="L152">
        <v>1.8835790728999999</v>
      </c>
      <c r="M152">
        <v>-0.509847473</v>
      </c>
      <c r="N152">
        <v>1.6994086934999999</v>
      </c>
      <c r="O152">
        <v>0.77687936020000004</v>
      </c>
      <c r="P152">
        <v>2.9733295268000002</v>
      </c>
    </row>
    <row r="153" spans="1:16" s="7" customFormat="1">
      <c r="A153" s="106" t="str">
        <f t="shared" si="7"/>
        <v>Disc Core Straight Stream</v>
      </c>
      <c r="B153">
        <v>24.02855843</v>
      </c>
      <c r="C153">
        <v>-0.43482731499999999</v>
      </c>
      <c r="D153">
        <v>15.336443593</v>
      </c>
      <c r="E153">
        <v>-3.3141608150000001</v>
      </c>
      <c r="F153">
        <v>14.017457557</v>
      </c>
      <c r="G153">
        <v>0.47643720830000003</v>
      </c>
      <c r="H153">
        <v>1.0032365833000001</v>
      </c>
      <c r="I153">
        <v>-0.99864291699999996</v>
      </c>
      <c r="J153">
        <v>-5.0462262500000001</v>
      </c>
      <c r="K153">
        <v>2.6460403345999999</v>
      </c>
      <c r="L153">
        <v>1.1994623745999999</v>
      </c>
      <c r="M153">
        <v>5.4332003347000004</v>
      </c>
      <c r="N153">
        <v>1.2741814997000001</v>
      </c>
      <c r="O153">
        <v>0.17322016470000001</v>
      </c>
      <c r="P153">
        <v>1.0819208297</v>
      </c>
    </row>
    <row r="154" spans="1:16" s="7" customFormat="1">
      <c r="A154" s="106" t="str">
        <f t="shared" si="7"/>
        <v>Davidon TriSet</v>
      </c>
      <c r="B154">
        <v>35.254811328999999</v>
      </c>
      <c r="C154">
        <v>0.53523856739999998</v>
      </c>
      <c r="D154">
        <v>15.698883723</v>
      </c>
      <c r="E154">
        <v>-3.7031346950000001</v>
      </c>
      <c r="F154">
        <v>19.682623731</v>
      </c>
      <c r="G154">
        <v>-0.17876298700000001</v>
      </c>
      <c r="H154">
        <v>1.5891734994</v>
      </c>
      <c r="I154">
        <v>-1.2559020400000001</v>
      </c>
      <c r="J154">
        <v>-1.486738458</v>
      </c>
      <c r="K154">
        <v>2.8963608546000001</v>
      </c>
      <c r="L154">
        <v>2.5799197890999999</v>
      </c>
      <c r="M154">
        <v>2.7756460451999998</v>
      </c>
      <c r="N154">
        <v>9.5499495599999998E-2</v>
      </c>
      <c r="O154">
        <v>-0.44366531799999998</v>
      </c>
      <c r="P154">
        <v>-2.006839834</v>
      </c>
    </row>
    <row r="155" spans="1:16" s="7" customFormat="1">
      <c r="A155" s="106" t="str">
        <f t="shared" si="7"/>
        <v>CP11TT 60° Flat Fan</v>
      </c>
      <c r="B155">
        <v>54.960126332999998</v>
      </c>
      <c r="C155">
        <v>0</v>
      </c>
      <c r="D155">
        <v>18.098896499999999</v>
      </c>
      <c r="E155">
        <v>-0.11288683300000001</v>
      </c>
      <c r="F155">
        <v>17.500061667000001</v>
      </c>
      <c r="G155">
        <v>0</v>
      </c>
      <c r="H155">
        <v>0</v>
      </c>
      <c r="I155">
        <v>0.1567865833</v>
      </c>
      <c r="J155">
        <v>0</v>
      </c>
      <c r="K155">
        <v>-0.27727600000000002</v>
      </c>
      <c r="L155">
        <v>0.88830575000000001</v>
      </c>
      <c r="M155">
        <v>0</v>
      </c>
      <c r="N155">
        <v>0.25582125</v>
      </c>
      <c r="O155">
        <v>-0.85706616700000005</v>
      </c>
      <c r="P155">
        <v>-3.244749917</v>
      </c>
    </row>
    <row r="156" spans="1:16" s="7" customFormat="1">
      <c r="A156" s="106" t="str">
        <f t="shared" si="7"/>
        <v>TeeJet SS</v>
      </c>
      <c r="B156">
        <v>12.7682633910758</v>
      </c>
      <c r="C156">
        <v>0.831140237898505</v>
      </c>
      <c r="D156">
        <v>14.248092703603801</v>
      </c>
      <c r="E156">
        <v>-5.9412310031205804</v>
      </c>
      <c r="F156">
        <v>0</v>
      </c>
      <c r="G156">
        <v>-9.0241359971616406E-2</v>
      </c>
      <c r="H156">
        <v>0.42458969849504102</v>
      </c>
      <c r="I156">
        <v>-4.1520442034947198</v>
      </c>
      <c r="J156">
        <v>0</v>
      </c>
      <c r="K156">
        <v>0</v>
      </c>
      <c r="L156">
        <v>0</v>
      </c>
      <c r="M156">
        <v>0.38799617715034401</v>
      </c>
      <c r="N156">
        <v>3.8733858490369601</v>
      </c>
      <c r="O156">
        <v>1.8536709477439699</v>
      </c>
      <c r="P156">
        <v>0</v>
      </c>
    </row>
    <row r="157" spans="1:16" s="7" customFormat="1">
      <c r="A157" s="106" t="str">
        <f t="shared" si="7"/>
        <v>TeeJet H1 4U</v>
      </c>
      <c r="B157">
        <v>11.168906934494499</v>
      </c>
      <c r="C157">
        <v>0.95329759311621098</v>
      </c>
      <c r="D157">
        <v>11.517663979181901</v>
      </c>
      <c r="E157">
        <v>-5.3603960078365303</v>
      </c>
      <c r="F157">
        <v>0</v>
      </c>
      <c r="G157">
        <v>0.69001150590499605</v>
      </c>
      <c r="H157">
        <v>-0.55113140554438</v>
      </c>
      <c r="I157">
        <v>-3.6008755419677998</v>
      </c>
      <c r="J157">
        <v>0</v>
      </c>
      <c r="K157">
        <v>0</v>
      </c>
      <c r="L157">
        <v>0</v>
      </c>
      <c r="M157">
        <v>-1.23551646621331</v>
      </c>
      <c r="N157">
        <v>2.75311409338252</v>
      </c>
      <c r="O157">
        <v>1.4242324461048399</v>
      </c>
      <c r="P157">
        <v>0</v>
      </c>
    </row>
    <row r="158" spans="1:16" s="7" customFormat="1">
      <c r="A158" s="33"/>
      <c r="P158" s="42"/>
    </row>
    <row r="159" spans="1:16" s="7" customFormat="1">
      <c r="A159" s="33"/>
      <c r="P159" s="42"/>
    </row>
    <row r="160" spans="1:16" s="7" customFormat="1" ht="14" thickBot="1">
      <c r="A160" s="34"/>
      <c r="B160" s="44"/>
      <c r="C160" s="44"/>
      <c r="D160" s="44"/>
      <c r="E160" s="44"/>
      <c r="F160" s="44"/>
      <c r="G160" s="44"/>
      <c r="H160" s="44"/>
      <c r="I160" s="44"/>
      <c r="J160" s="44"/>
      <c r="K160" s="44"/>
      <c r="L160" s="44"/>
      <c r="M160" s="44"/>
      <c r="N160" s="44"/>
      <c r="O160" s="44"/>
      <c r="P160" s="45"/>
    </row>
    <row r="161" spans="1:20" s="7" customFormat="1"/>
    <row r="162" spans="1:20" s="7" customFormat="1" ht="14" thickBot="1"/>
    <row r="163" spans="1:20" s="7" customFormat="1">
      <c r="A163" s="104" t="s">
        <v>148</v>
      </c>
      <c r="B163" s="51" t="s">
        <v>54</v>
      </c>
      <c r="C163" s="51" t="s">
        <v>28</v>
      </c>
      <c r="D163" s="51" t="s">
        <v>30</v>
      </c>
      <c r="E163" s="51" t="s">
        <v>36</v>
      </c>
      <c r="F163" s="51" t="s">
        <v>29</v>
      </c>
      <c r="G163" s="51" t="s">
        <v>56</v>
      </c>
      <c r="H163" s="51" t="s">
        <v>55</v>
      </c>
      <c r="I163" s="51" t="s">
        <v>57</v>
      </c>
      <c r="J163" s="51" t="s">
        <v>58</v>
      </c>
      <c r="K163" s="51" t="s">
        <v>59</v>
      </c>
      <c r="L163" s="51" t="s">
        <v>60</v>
      </c>
      <c r="M163" s="51" t="s">
        <v>61</v>
      </c>
      <c r="N163" s="51" t="s">
        <v>62</v>
      </c>
      <c r="O163" s="51" t="s">
        <v>63</v>
      </c>
      <c r="P163" s="52" t="s">
        <v>64</v>
      </c>
    </row>
    <row r="164" spans="1:20" s="7" customFormat="1">
      <c r="A164" s="106" t="str">
        <f>A2</f>
        <v>CP11TT 20° Flat Fan</v>
      </c>
      <c r="B164" s="7">
        <v>23.952212468999999</v>
      </c>
      <c r="C164" s="7">
        <v>-5.3555712040000003</v>
      </c>
      <c r="D164" s="7">
        <v>9.8440646851999993</v>
      </c>
      <c r="E164" s="7">
        <v>0.44241985189999999</v>
      </c>
      <c r="F164" s="7">
        <v>19.237569981</v>
      </c>
      <c r="G164" s="7">
        <v>-0.70728625000000001</v>
      </c>
      <c r="H164" s="7">
        <v>-0.56210274999999998</v>
      </c>
      <c r="I164" s="7">
        <v>-0.41164841699999999</v>
      </c>
      <c r="J164" s="7">
        <v>-3.2391320000000001</v>
      </c>
      <c r="K164" s="7">
        <v>3.7693979167</v>
      </c>
      <c r="L164" s="7">
        <v>2.9826062499999999</v>
      </c>
      <c r="M164" s="7">
        <v>2.471717564</v>
      </c>
      <c r="N164" s="7">
        <v>8.1012230700000007E-2</v>
      </c>
      <c r="O164" s="7">
        <v>-0.78839660300000003</v>
      </c>
      <c r="P164" s="7">
        <v>4.8071938974000004</v>
      </c>
    </row>
    <row r="165" spans="1:20" s="7" customFormat="1">
      <c r="A165" s="106" t="str">
        <f t="shared" ref="A165:A181" si="8">A3</f>
        <v>CP11TT 40° Flat Fan</v>
      </c>
      <c r="B165" s="7">
        <v>26.853111001999999</v>
      </c>
      <c r="C165" s="7">
        <v>-5.7649957780000003</v>
      </c>
      <c r="D165" s="7">
        <v>10.276437442000001</v>
      </c>
      <c r="E165" s="7">
        <v>1.3253851364</v>
      </c>
      <c r="F165" s="7">
        <v>20.353832087000001</v>
      </c>
      <c r="G165" s="7">
        <v>-1.1708993400000001</v>
      </c>
      <c r="H165" s="7">
        <v>0.22558506240000001</v>
      </c>
      <c r="I165" s="7">
        <v>-1.0920507500000001</v>
      </c>
      <c r="J165" s="7">
        <v>-4.0974313179999999</v>
      </c>
      <c r="K165" s="7">
        <v>2.7269947917000001</v>
      </c>
      <c r="L165" s="7">
        <v>3.2693424167999998</v>
      </c>
      <c r="M165" s="7">
        <v>5.1867274637999996</v>
      </c>
      <c r="N165" s="7">
        <v>0.7825649227</v>
      </c>
      <c r="O165" s="7">
        <v>-0.86742357699999995</v>
      </c>
      <c r="P165" s="7">
        <v>2.3523064226999999</v>
      </c>
      <c r="S165"/>
    </row>
    <row r="166" spans="1:20" s="7" customFormat="1">
      <c r="A166" s="106" t="str">
        <f t="shared" si="8"/>
        <v>CP11TT 80° Flat Fan</v>
      </c>
      <c r="B166" s="7">
        <v>29.872593978000001</v>
      </c>
      <c r="C166" s="7">
        <v>-10.79485176</v>
      </c>
      <c r="D166" s="7">
        <v>12.155798097</v>
      </c>
      <c r="E166" s="7">
        <v>0.73894316510000002</v>
      </c>
      <c r="F166" s="7">
        <v>15.319930335</v>
      </c>
      <c r="G166" s="7">
        <v>-1.2548778089999999</v>
      </c>
      <c r="H166" s="7">
        <v>-0.74887885899999995</v>
      </c>
      <c r="I166" s="7">
        <v>-0.50838597900000004</v>
      </c>
      <c r="J166" s="7">
        <v>-1.0134294660000001</v>
      </c>
      <c r="K166" s="7">
        <v>3.2881384375999998</v>
      </c>
      <c r="L166" s="7">
        <v>1.2729758956999999</v>
      </c>
      <c r="M166" s="7">
        <v>10.106687041000001</v>
      </c>
      <c r="N166" s="7">
        <v>-0.21749602800000001</v>
      </c>
      <c r="O166" s="7">
        <v>-2.003109528</v>
      </c>
      <c r="P166" s="7">
        <v>2.1975658049</v>
      </c>
    </row>
    <row r="167" spans="1:20" s="7" customFormat="1">
      <c r="A167" s="106" t="str">
        <f t="shared" si="8"/>
        <v>CP03</v>
      </c>
      <c r="B167" s="7">
        <v>27.305631924</v>
      </c>
      <c r="C167" s="7">
        <v>-3.5129119950000001</v>
      </c>
      <c r="D167" s="7">
        <v>13.317529324000001</v>
      </c>
      <c r="E167" s="7">
        <v>0.95120833999999999</v>
      </c>
      <c r="F167" s="7">
        <v>9.4508503802000003</v>
      </c>
      <c r="G167" s="7">
        <v>-9.7858389000000004E-2</v>
      </c>
      <c r="H167" s="7">
        <v>-1.328085424</v>
      </c>
      <c r="I167" s="7">
        <v>-0.445111755</v>
      </c>
      <c r="J167" s="7">
        <v>-1.9850143899999999</v>
      </c>
      <c r="K167" s="7">
        <v>2.4449229194000002</v>
      </c>
      <c r="L167" s="7">
        <v>1.369307831</v>
      </c>
      <c r="M167" s="7">
        <v>0.50073483750000003</v>
      </c>
      <c r="N167" s="7">
        <v>1.3356986972</v>
      </c>
      <c r="O167" s="7">
        <v>-8.8525355E-2</v>
      </c>
      <c r="P167" s="7">
        <v>3.2837139288000001</v>
      </c>
    </row>
    <row r="168" spans="1:20" s="7" customFormat="1">
      <c r="A168" s="106" t="str">
        <f t="shared" si="8"/>
        <v>Steel Disc Core 45</v>
      </c>
      <c r="B168" s="7">
        <v>33.719451376000002</v>
      </c>
      <c r="C168" s="7">
        <v>-9.1711468519999997</v>
      </c>
      <c r="D168" s="7">
        <v>14.447118525</v>
      </c>
      <c r="E168" s="7">
        <v>0.48460255070000002</v>
      </c>
      <c r="F168" s="7">
        <v>8.5712196931999998</v>
      </c>
      <c r="G168" s="7">
        <v>1.0921590738</v>
      </c>
      <c r="H168" s="7">
        <v>-1.0550477000000001E-2</v>
      </c>
      <c r="I168" s="7">
        <v>-1.6726714789999999</v>
      </c>
      <c r="J168" s="7">
        <v>-4.0697504980000003</v>
      </c>
      <c r="K168" s="7">
        <v>2.8184170625</v>
      </c>
      <c r="L168" s="7">
        <v>1.5785591457999999</v>
      </c>
      <c r="M168" s="7">
        <v>6.2743914546999999</v>
      </c>
      <c r="N168" s="7">
        <v>1.3752614804000001</v>
      </c>
      <c r="O168" s="7">
        <v>0.50344031359999997</v>
      </c>
      <c r="P168" s="7">
        <v>3.8737119801</v>
      </c>
      <c r="S168"/>
      <c r="T168"/>
    </row>
    <row r="169" spans="1:20" s="7" customFormat="1">
      <c r="A169" s="106" t="str">
        <f t="shared" si="8"/>
        <v>Ceramic Disc Core 45</v>
      </c>
      <c r="B169" s="7">
        <v>34.900138249000001</v>
      </c>
      <c r="C169" s="7">
        <v>-9.8743770190000006</v>
      </c>
      <c r="D169" s="7">
        <v>14.673880351999999</v>
      </c>
      <c r="E169" s="7">
        <v>-1.7086704260000001</v>
      </c>
      <c r="F169" s="7">
        <v>11.567138055999999</v>
      </c>
      <c r="G169" s="7">
        <v>0.563932875</v>
      </c>
      <c r="H169" s="7">
        <v>1.2463992500000001</v>
      </c>
      <c r="I169" s="7">
        <v>-1.72037825</v>
      </c>
      <c r="J169" s="7">
        <v>-2.4210460829999998</v>
      </c>
      <c r="K169" s="7">
        <v>4.5756602500000003</v>
      </c>
      <c r="L169" s="7">
        <v>-0.474629042</v>
      </c>
      <c r="M169" s="7">
        <v>4.5730343210999997</v>
      </c>
      <c r="N169" s="7">
        <v>1.8325626544</v>
      </c>
      <c r="O169" s="7">
        <v>1.2491719878</v>
      </c>
      <c r="P169" s="7">
        <v>2.0272913210999999</v>
      </c>
      <c r="S169"/>
      <c r="T169"/>
    </row>
    <row r="170" spans="1:20" s="7" customFormat="1">
      <c r="A170" s="106" t="str">
        <f t="shared" si="8"/>
        <v>Standard 40° Flat Fan</v>
      </c>
      <c r="B170" s="7">
        <v>24.792544916000001</v>
      </c>
      <c r="C170" s="7">
        <v>-8.2813920190000001</v>
      </c>
      <c r="D170" s="7">
        <v>11.322816037000001</v>
      </c>
      <c r="E170" s="7">
        <v>0.45672280729999998</v>
      </c>
      <c r="F170" s="7">
        <v>20.43067791</v>
      </c>
      <c r="G170" s="7">
        <v>-0.97777162299999998</v>
      </c>
      <c r="H170" s="7">
        <v>0.49720904799999999</v>
      </c>
      <c r="I170" s="7">
        <v>-1.5481449380000001</v>
      </c>
      <c r="J170" s="7">
        <v>-6.3122706559999999</v>
      </c>
      <c r="K170" s="7">
        <v>4.0735804792000003</v>
      </c>
      <c r="L170" s="7">
        <v>1.8665340625</v>
      </c>
      <c r="M170" s="7">
        <v>5.7927197038999996</v>
      </c>
      <c r="N170" s="7">
        <v>2.5080823436999999</v>
      </c>
      <c r="O170" s="7">
        <v>0.15466951039999999</v>
      </c>
      <c r="P170" s="7">
        <v>2.9872741772000002</v>
      </c>
    </row>
    <row r="171" spans="1:20" s="7" customFormat="1">
      <c r="A171" s="106" t="str">
        <f t="shared" si="8"/>
        <v>Standard 80° Flat Fan</v>
      </c>
      <c r="B171" s="7">
        <v>27.988364766</v>
      </c>
      <c r="C171" s="7">
        <v>-9.1986569629999995</v>
      </c>
      <c r="D171" s="7">
        <v>11.436174689</v>
      </c>
      <c r="E171" s="7">
        <v>1.1650167360999999</v>
      </c>
      <c r="F171" s="7">
        <v>18.809952195000001</v>
      </c>
      <c r="G171" s="7">
        <v>-0.72002882499999998</v>
      </c>
      <c r="H171" s="7">
        <v>-0.122631242</v>
      </c>
      <c r="I171" s="7">
        <v>-1.7406920210000001</v>
      </c>
      <c r="J171" s="7">
        <v>-3.960437786</v>
      </c>
      <c r="K171" s="7">
        <v>3.8440263957999998</v>
      </c>
      <c r="L171" s="7">
        <v>1.4013609375</v>
      </c>
      <c r="M171" s="7">
        <v>7.6595145375999998</v>
      </c>
      <c r="N171" s="7">
        <v>1.6463956222</v>
      </c>
      <c r="O171" s="7">
        <v>0.64389912240000002</v>
      </c>
      <c r="P171" s="7">
        <v>2.8068392892</v>
      </c>
      <c r="S171"/>
      <c r="T171"/>
    </row>
    <row r="172" spans="1:20" s="7" customFormat="1">
      <c r="A172" s="106" t="str">
        <f t="shared" si="8"/>
        <v>CP09</v>
      </c>
      <c r="B172" s="7">
        <v>22.0011087</v>
      </c>
      <c r="C172" s="7">
        <v>-1.751858471</v>
      </c>
      <c r="D172" s="7">
        <v>10.108090443</v>
      </c>
      <c r="E172" s="7">
        <v>-0.79084328400000004</v>
      </c>
      <c r="F172" s="7">
        <v>7.8515466736999997</v>
      </c>
      <c r="G172" s="7">
        <v>-0.24864044900000001</v>
      </c>
      <c r="H172" s="7">
        <v>-0.73136021900000003</v>
      </c>
      <c r="I172" s="7">
        <v>0.35959458929999999</v>
      </c>
      <c r="J172" s="7">
        <v>-2.8401978570000002</v>
      </c>
      <c r="K172" s="7">
        <v>1.9711466855999999</v>
      </c>
      <c r="L172" s="7">
        <v>0.33241622320000003</v>
      </c>
      <c r="M172" s="7">
        <v>-7.5040024999999996E-2</v>
      </c>
      <c r="N172" s="7">
        <v>2.2428702985000002</v>
      </c>
      <c r="O172" s="7">
        <v>-0.29144779900000001</v>
      </c>
      <c r="P172" s="7">
        <v>-4.4409780190000001</v>
      </c>
    </row>
    <row r="173" spans="1:20" s="7" customFormat="1">
      <c r="A173" s="106" t="str">
        <f t="shared" si="8"/>
        <v>CP11TT Straight Stream</v>
      </c>
      <c r="B173" s="7">
        <v>13.467137880999999</v>
      </c>
      <c r="C173" s="7">
        <v>9.6768166700000005E-2</v>
      </c>
      <c r="D173" s="7">
        <v>9.5247523519000001</v>
      </c>
      <c r="E173" s="7">
        <v>-2.0309456109999999</v>
      </c>
      <c r="F173" s="7">
        <v>8.6566396296000008</v>
      </c>
      <c r="G173" s="7">
        <v>0.21534402080000001</v>
      </c>
      <c r="H173" s="7">
        <v>0.32725697920000002</v>
      </c>
      <c r="I173" s="7">
        <v>-0.90067610399999998</v>
      </c>
      <c r="J173" s="7">
        <v>-1.9337851880000001</v>
      </c>
      <c r="K173" s="7">
        <v>2.9543699792</v>
      </c>
      <c r="L173" s="7">
        <v>0.87802593750000002</v>
      </c>
      <c r="M173" s="7">
        <v>-0.28748941700000002</v>
      </c>
      <c r="N173" s="7">
        <v>1.5207559163</v>
      </c>
      <c r="O173" s="7">
        <v>0.48895124940000001</v>
      </c>
      <c r="P173" s="7">
        <v>2.4402414162000001</v>
      </c>
    </row>
    <row r="174" spans="1:20" s="7" customFormat="1">
      <c r="A174" s="106" t="str">
        <f t="shared" si="8"/>
        <v>Disc Core Straight Stream</v>
      </c>
      <c r="B174" s="7">
        <v>12.206417237</v>
      </c>
      <c r="C174" s="7">
        <v>-0.44046575900000001</v>
      </c>
      <c r="D174" s="7">
        <v>9.5579343148000007</v>
      </c>
      <c r="E174" s="7">
        <v>-1.7795723889999999</v>
      </c>
      <c r="F174" s="7">
        <v>8.7307193703999992</v>
      </c>
      <c r="G174" s="7">
        <v>0.42043775</v>
      </c>
      <c r="H174" s="7">
        <v>0.50986058329999995</v>
      </c>
      <c r="I174" s="7">
        <v>-0.66044304200000004</v>
      </c>
      <c r="J174" s="7">
        <v>-3.3838105000000001</v>
      </c>
      <c r="K174" s="7">
        <v>2.4737972083000002</v>
      </c>
      <c r="L174" s="7">
        <v>0.61152062500000004</v>
      </c>
      <c r="M174" s="7">
        <v>3.5552428898000001</v>
      </c>
      <c r="N174" s="7">
        <v>1.2024932232000001</v>
      </c>
      <c r="O174" s="7">
        <v>9.6236889800000003E-2</v>
      </c>
      <c r="P174" s="7">
        <v>1.4168393898</v>
      </c>
      <c r="S174"/>
      <c r="T174"/>
    </row>
    <row r="175" spans="1:20" s="7" customFormat="1">
      <c r="A175" s="106" t="str">
        <f t="shared" si="8"/>
        <v>Davidon TriSet</v>
      </c>
      <c r="B175" s="7">
        <v>17.709860369000001</v>
      </c>
      <c r="C175" s="7">
        <v>0.77911371650000005</v>
      </c>
      <c r="D175" s="7">
        <v>9.7332762429000006</v>
      </c>
      <c r="E175" s="7">
        <v>-1.85634655</v>
      </c>
      <c r="F175" s="7">
        <v>11.693964519</v>
      </c>
      <c r="G175" s="7">
        <v>0.15147020359999999</v>
      </c>
      <c r="H175" s="7">
        <v>0.83992828100000005</v>
      </c>
      <c r="I175" s="7">
        <v>-0.80186146800000002</v>
      </c>
      <c r="J175" s="7">
        <v>-0.57393024400000003</v>
      </c>
      <c r="K175" s="7">
        <v>2.6753852265</v>
      </c>
      <c r="L175" s="7">
        <v>1.4351606342000001</v>
      </c>
      <c r="M175" s="7">
        <v>1.5519123668999999</v>
      </c>
      <c r="N175" s="7">
        <v>1.03122863</v>
      </c>
      <c r="O175" s="7">
        <v>-0.55331229500000001</v>
      </c>
      <c r="P175" s="7">
        <v>0.40461112999999999</v>
      </c>
      <c r="S175"/>
    </row>
    <row r="176" spans="1:20" s="7" customFormat="1">
      <c r="A176" s="106" t="str">
        <f t="shared" si="8"/>
        <v>CP11TT 60° Flat Fan</v>
      </c>
      <c r="B176" s="7">
        <v>30.896711667000002</v>
      </c>
      <c r="C176" s="7">
        <v>14.425952475000001</v>
      </c>
      <c r="D176" s="7">
        <v>0</v>
      </c>
      <c r="E176" s="7">
        <v>-0.32464462500000002</v>
      </c>
      <c r="F176" s="7">
        <v>12.673626225</v>
      </c>
      <c r="G176" s="7">
        <v>0</v>
      </c>
      <c r="H176" s="7">
        <v>0</v>
      </c>
      <c r="I176" s="7">
        <v>-4.8173428999999997E-2</v>
      </c>
      <c r="J176" s="7">
        <v>0</v>
      </c>
      <c r="K176" s="7">
        <v>2.6293384249999998</v>
      </c>
      <c r="L176" s="7">
        <v>0.62246717920000005</v>
      </c>
      <c r="M176" s="7">
        <v>0</v>
      </c>
      <c r="N176" s="7">
        <v>2.7897091708000001</v>
      </c>
      <c r="O176" s="7">
        <v>-0.26557626699999998</v>
      </c>
      <c r="P176" s="42">
        <v>-1.436830413</v>
      </c>
      <c r="S176"/>
    </row>
    <row r="177" spans="1:19" s="7" customFormat="1">
      <c r="A177" s="106" t="str">
        <f t="shared" si="8"/>
        <v>TeeJet SS</v>
      </c>
      <c r="B177">
        <v>6.3701122021045702</v>
      </c>
      <c r="C177">
        <v>0.66912069228556503</v>
      </c>
      <c r="D177">
        <v>7.7709127999082801</v>
      </c>
      <c r="E177">
        <v>-3.2552051818758301</v>
      </c>
      <c r="F177">
        <v>0</v>
      </c>
      <c r="G177">
        <v>0.39570739090982099</v>
      </c>
      <c r="H177">
        <v>1.53947237545662E-2</v>
      </c>
      <c r="I177">
        <v>-2.38599158011721</v>
      </c>
      <c r="J177">
        <v>0</v>
      </c>
      <c r="K177">
        <v>0</v>
      </c>
      <c r="L177">
        <v>0</v>
      </c>
      <c r="M177">
        <v>0.21849034082504601</v>
      </c>
      <c r="N177">
        <v>2.33959463903444</v>
      </c>
      <c r="O177">
        <v>1.01540542595927</v>
      </c>
      <c r="P177">
        <v>0</v>
      </c>
      <c r="S177"/>
    </row>
    <row r="178" spans="1:19" s="7" customFormat="1">
      <c r="A178" s="106" t="str">
        <f t="shared" si="8"/>
        <v>TeeJet H1 4U</v>
      </c>
      <c r="B178">
        <v>5.6319425675630503</v>
      </c>
      <c r="C178">
        <v>0.74567575487929705</v>
      </c>
      <c r="D178">
        <v>6.2887260094069104</v>
      </c>
      <c r="E178">
        <v>-2.92007663251341</v>
      </c>
      <c r="F178">
        <v>0</v>
      </c>
      <c r="G178">
        <v>0.89228240233125899</v>
      </c>
      <c r="H178">
        <v>-0.58881957414436903</v>
      </c>
      <c r="I178">
        <v>-2.0161139743966099</v>
      </c>
      <c r="J178">
        <v>0</v>
      </c>
      <c r="K178">
        <v>0</v>
      </c>
      <c r="L178">
        <v>0</v>
      </c>
      <c r="M178">
        <v>-0.847785942862891</v>
      </c>
      <c r="N178">
        <v>1.72232848054264</v>
      </c>
      <c r="O178">
        <v>0.70097140910345401</v>
      </c>
      <c r="P178">
        <v>0</v>
      </c>
    </row>
    <row r="179" spans="1:19" s="7" customFormat="1">
      <c r="A179" s="194"/>
      <c r="P179" s="42"/>
    </row>
    <row r="180" spans="1:19" s="7" customFormat="1">
      <c r="A180" s="194"/>
      <c r="P180" s="42"/>
    </row>
    <row r="181" spans="1:19" s="7" customFormat="1" ht="14" thickBot="1">
      <c r="A181" s="194"/>
      <c r="B181" s="44"/>
      <c r="C181" s="44"/>
      <c r="D181" s="44"/>
      <c r="E181" s="44"/>
      <c r="F181" s="44"/>
      <c r="G181" s="44"/>
      <c r="H181" s="44"/>
      <c r="I181" s="44"/>
      <c r="J181" s="44"/>
      <c r="K181" s="44"/>
      <c r="L181" s="44"/>
      <c r="M181" s="44"/>
      <c r="N181" s="44"/>
      <c r="O181" s="44"/>
      <c r="P181" s="45"/>
    </row>
    <row r="182" spans="1:19" s="7" customFormat="1" ht="14" thickBot="1"/>
    <row r="183" spans="1:19" s="7" customFormat="1" ht="14" thickBot="1">
      <c r="A183" s="46" t="s">
        <v>28</v>
      </c>
      <c r="B183" s="39"/>
      <c r="C183" s="39"/>
      <c r="D183" s="39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40"/>
    </row>
    <row r="184" spans="1:19" s="7" customFormat="1">
      <c r="A184" s="100" t="str">
        <f>A2</f>
        <v>CP11TT 20° Flat Fan</v>
      </c>
      <c r="B184" s="51" t="s">
        <v>83</v>
      </c>
      <c r="C184" s="51">
        <v>4</v>
      </c>
      <c r="D184" s="51">
        <v>6</v>
      </c>
      <c r="E184" s="51">
        <v>8</v>
      </c>
      <c r="F184" s="51">
        <v>10</v>
      </c>
      <c r="G184" s="51">
        <v>12</v>
      </c>
      <c r="H184" s="51">
        <v>15</v>
      </c>
      <c r="I184" s="51">
        <v>20</v>
      </c>
      <c r="J184" s="51"/>
      <c r="K184" s="51"/>
      <c r="L184" s="51"/>
      <c r="M184" s="51"/>
      <c r="N184" s="51"/>
      <c r="O184" s="51"/>
      <c r="P184" s="52"/>
    </row>
    <row r="185" spans="1:19" s="7" customFormat="1">
      <c r="A185" s="100" t="str">
        <f t="shared" ref="A185:A198" si="9">A3</f>
        <v>CP11TT 40° Flat Fan</v>
      </c>
      <c r="B185" s="7" t="s">
        <v>84</v>
      </c>
      <c r="C185" s="7">
        <v>4</v>
      </c>
      <c r="D185" s="7">
        <v>6</v>
      </c>
      <c r="E185" s="7">
        <v>8</v>
      </c>
      <c r="F185" s="7">
        <v>10</v>
      </c>
      <c r="G185" s="7">
        <v>12</v>
      </c>
      <c r="H185" s="7">
        <v>15</v>
      </c>
      <c r="I185" s="7">
        <v>20</v>
      </c>
      <c r="J185" s="7">
        <v>25</v>
      </c>
      <c r="K185" s="7">
        <v>30</v>
      </c>
      <c r="P185" s="42"/>
    </row>
    <row r="186" spans="1:19" s="7" customFormat="1">
      <c r="A186" s="100" t="str">
        <f t="shared" si="9"/>
        <v>CP11TT 80° Flat Fan</v>
      </c>
      <c r="B186" s="7" t="s">
        <v>95</v>
      </c>
      <c r="C186" s="7">
        <v>2</v>
      </c>
      <c r="D186" s="7">
        <v>3</v>
      </c>
      <c r="E186" s="7">
        <v>4</v>
      </c>
      <c r="F186" s="7">
        <v>5</v>
      </c>
      <c r="G186" s="7">
        <v>6</v>
      </c>
      <c r="H186" s="7">
        <v>8</v>
      </c>
      <c r="I186" s="7">
        <v>10</v>
      </c>
      <c r="J186" s="7">
        <v>12</v>
      </c>
      <c r="K186" s="7">
        <v>15</v>
      </c>
      <c r="L186" s="7">
        <v>20</v>
      </c>
      <c r="M186" s="7">
        <v>25</v>
      </c>
      <c r="N186" s="7">
        <v>30</v>
      </c>
      <c r="P186" s="42"/>
    </row>
    <row r="187" spans="1:19" s="7" customFormat="1">
      <c r="A187" s="100" t="str">
        <f t="shared" si="9"/>
        <v>CP03</v>
      </c>
      <c r="B187" t="s">
        <v>97</v>
      </c>
      <c r="C187" s="7">
        <v>6.2E-2</v>
      </c>
      <c r="D187" s="7">
        <v>7.8E-2</v>
      </c>
      <c r="E187" s="7">
        <v>0.125</v>
      </c>
      <c r="F187" s="7">
        <v>0.17199999999999999</v>
      </c>
      <c r="P187" s="42"/>
    </row>
    <row r="188" spans="1:19" s="7" customFormat="1">
      <c r="A188" s="100" t="str">
        <f t="shared" si="9"/>
        <v>Steel Disc Core 45</v>
      </c>
      <c r="B188" s="7" t="s">
        <v>86</v>
      </c>
      <c r="C188" s="7">
        <v>2</v>
      </c>
      <c r="D188" s="7">
        <v>4</v>
      </c>
      <c r="E188" s="7">
        <v>6</v>
      </c>
      <c r="F188" s="7">
        <v>8</v>
      </c>
      <c r="G188" s="7">
        <v>10</v>
      </c>
      <c r="H188" s="7">
        <v>12</v>
      </c>
      <c r="I188" s="7">
        <v>14</v>
      </c>
      <c r="J188" s="7">
        <v>16</v>
      </c>
      <c r="P188" s="42"/>
    </row>
    <row r="189" spans="1:19" s="7" customFormat="1">
      <c r="A189" s="100" t="str">
        <f t="shared" si="9"/>
        <v>Ceramic Disc Core 45</v>
      </c>
      <c r="B189" s="7" t="s">
        <v>87</v>
      </c>
      <c r="C189" s="7">
        <v>2</v>
      </c>
      <c r="D189" s="7">
        <v>4</v>
      </c>
      <c r="E189" s="7">
        <v>6</v>
      </c>
      <c r="F189" s="7">
        <v>8</v>
      </c>
      <c r="G189" s="7">
        <v>10</v>
      </c>
      <c r="P189" s="42"/>
    </row>
    <row r="190" spans="1:19" s="7" customFormat="1">
      <c r="A190" s="100" t="str">
        <f t="shared" si="9"/>
        <v>Standard 40° Flat Fan</v>
      </c>
      <c r="B190" s="7" t="s">
        <v>95</v>
      </c>
      <c r="C190" s="7">
        <v>2</v>
      </c>
      <c r="D190" s="7">
        <v>4</v>
      </c>
      <c r="E190" s="7">
        <v>6</v>
      </c>
      <c r="F190" s="7">
        <v>8</v>
      </c>
      <c r="G190" s="7">
        <v>10</v>
      </c>
      <c r="H190" s="7">
        <v>12</v>
      </c>
      <c r="I190" s="7">
        <v>15</v>
      </c>
      <c r="J190" s="7">
        <v>20</v>
      </c>
      <c r="K190" s="7">
        <v>30</v>
      </c>
      <c r="P190" s="42"/>
    </row>
    <row r="191" spans="1:19" s="7" customFormat="1">
      <c r="A191" s="100" t="str">
        <f t="shared" si="9"/>
        <v>Standard 80° Flat Fan</v>
      </c>
      <c r="B191" s="7" t="s">
        <v>95</v>
      </c>
      <c r="C191" s="7">
        <v>2</v>
      </c>
      <c r="D191" s="7">
        <v>4</v>
      </c>
      <c r="E191" s="7">
        <v>6</v>
      </c>
      <c r="F191" s="7">
        <v>8</v>
      </c>
      <c r="G191" s="7">
        <v>10</v>
      </c>
      <c r="H191" s="7">
        <v>12</v>
      </c>
      <c r="I191" s="7">
        <v>15</v>
      </c>
      <c r="J191" s="7">
        <v>20</v>
      </c>
      <c r="K191" s="7">
        <v>30</v>
      </c>
      <c r="P191" s="42"/>
    </row>
    <row r="192" spans="1:19" s="7" customFormat="1">
      <c r="A192" s="100" t="str">
        <f t="shared" si="9"/>
        <v>CP09</v>
      </c>
      <c r="B192" s="7" t="s">
        <v>97</v>
      </c>
      <c r="C192" s="7">
        <v>6.2E-2</v>
      </c>
      <c r="D192" s="7">
        <v>7.8E-2</v>
      </c>
      <c r="E192" s="7">
        <v>0.125</v>
      </c>
      <c r="F192" s="7">
        <v>0.17199999999999999</v>
      </c>
      <c r="P192" s="42"/>
    </row>
    <row r="193" spans="1:16" s="7" customFormat="1">
      <c r="A193" s="100" t="str">
        <f t="shared" si="9"/>
        <v>CP11TT Straight Stream</v>
      </c>
      <c r="B193" s="7" t="s">
        <v>99</v>
      </c>
      <c r="C193" s="7">
        <v>6</v>
      </c>
      <c r="D193" s="7">
        <v>8</v>
      </c>
      <c r="E193" s="7">
        <v>10</v>
      </c>
      <c r="F193" s="7">
        <v>12</v>
      </c>
      <c r="G193" s="7">
        <v>15</v>
      </c>
      <c r="H193" s="7">
        <v>20</v>
      </c>
      <c r="I193" s="7">
        <v>25</v>
      </c>
      <c r="P193" s="42"/>
    </row>
    <row r="194" spans="1:16" s="7" customFormat="1">
      <c r="A194" s="100" t="str">
        <f t="shared" si="9"/>
        <v>Disc Core Straight Stream</v>
      </c>
      <c r="B194" s="7" t="s">
        <v>101</v>
      </c>
      <c r="C194" s="7">
        <v>2</v>
      </c>
      <c r="D194" s="7">
        <v>3</v>
      </c>
      <c r="E194" s="7">
        <v>4</v>
      </c>
      <c r="F194" s="7">
        <v>5</v>
      </c>
      <c r="G194" s="7">
        <v>6</v>
      </c>
      <c r="H194" s="7">
        <v>7</v>
      </c>
      <c r="I194" s="7">
        <v>8</v>
      </c>
      <c r="J194" s="7">
        <v>10</v>
      </c>
      <c r="K194" s="7">
        <v>12</v>
      </c>
      <c r="P194" s="42"/>
    </row>
    <row r="195" spans="1:16" s="7" customFormat="1">
      <c r="A195" s="100" t="str">
        <f t="shared" si="9"/>
        <v>Davidon TriSet</v>
      </c>
      <c r="B195" t="s">
        <v>116</v>
      </c>
      <c r="C195" s="7">
        <v>6.0999999999999999E-2</v>
      </c>
      <c r="D195" s="7">
        <v>7.8E-2</v>
      </c>
      <c r="E195" s="7">
        <v>0.125</v>
      </c>
      <c r="P195" s="42"/>
    </row>
    <row r="196" spans="1:16" s="7" customFormat="1">
      <c r="A196" s="100" t="str">
        <f t="shared" si="9"/>
        <v>CP11TT 60° Flat Fan</v>
      </c>
      <c r="B196" s="195">
        <v>40</v>
      </c>
      <c r="C196" s="195">
        <v>40</v>
      </c>
      <c r="D196" s="195"/>
      <c r="E196" s="195"/>
      <c r="F196" s="195"/>
      <c r="G196" s="195"/>
      <c r="H196" s="195"/>
      <c r="I196" s="195"/>
      <c r="J196" s="195"/>
      <c r="P196" s="42"/>
    </row>
    <row r="197" spans="1:16" s="7" customFormat="1">
      <c r="A197" s="100" t="str">
        <f t="shared" si="9"/>
        <v>TeeJet SS</v>
      </c>
      <c r="B197" s="195" t="s">
        <v>153</v>
      </c>
      <c r="C197" s="195">
        <v>2</v>
      </c>
      <c r="D197" s="196">
        <v>3</v>
      </c>
      <c r="E197" s="195">
        <v>4</v>
      </c>
      <c r="F197" s="195">
        <v>6</v>
      </c>
      <c r="G197" s="195">
        <v>8</v>
      </c>
      <c r="H197" s="195">
        <v>10</v>
      </c>
      <c r="I197" s="195">
        <v>12</v>
      </c>
      <c r="J197" s="195">
        <v>15</v>
      </c>
      <c r="K197" s="195">
        <v>20</v>
      </c>
      <c r="P197" s="42"/>
    </row>
    <row r="198" spans="1:16" s="7" customFormat="1">
      <c r="A198" s="100" t="str">
        <f t="shared" si="9"/>
        <v>TeeJet H1 4U</v>
      </c>
      <c r="B198" s="7" t="s">
        <v>153</v>
      </c>
      <c r="C198" s="7">
        <v>2</v>
      </c>
      <c r="D198" s="196">
        <v>3</v>
      </c>
      <c r="E198" s="7">
        <v>4</v>
      </c>
      <c r="F198" s="7">
        <v>6</v>
      </c>
      <c r="G198" s="7">
        <v>8</v>
      </c>
      <c r="H198" s="7">
        <v>10</v>
      </c>
      <c r="I198" s="7">
        <v>12</v>
      </c>
      <c r="J198" s="7">
        <v>15</v>
      </c>
      <c r="K198" s="7">
        <v>20</v>
      </c>
      <c r="P198" s="42"/>
    </row>
    <row r="199" spans="1:16" s="7" customFormat="1" ht="14">
      <c r="A199" s="41"/>
      <c r="P199" s="42"/>
    </row>
    <row r="200" spans="1:16" s="7" customFormat="1" ht="14">
      <c r="A200" s="41"/>
      <c r="P200" s="42"/>
    </row>
    <row r="201" spans="1:16" s="7" customFormat="1" ht="14">
      <c r="A201" s="41"/>
      <c r="P201" s="42"/>
    </row>
    <row r="202" spans="1:16" s="7" customFormat="1" ht="15" thickBot="1">
      <c r="A202" s="43"/>
      <c r="B202" s="44"/>
      <c r="C202" s="44"/>
      <c r="D202" s="44"/>
      <c r="E202" s="44"/>
      <c r="F202" s="44"/>
      <c r="G202" s="44"/>
      <c r="H202" s="44"/>
      <c r="I202" s="44"/>
      <c r="J202" s="44"/>
      <c r="K202" s="44"/>
      <c r="L202" s="44"/>
      <c r="M202" s="44"/>
      <c r="N202" s="44"/>
      <c r="O202" s="44"/>
      <c r="P202" s="45"/>
    </row>
    <row r="203" spans="1:16" s="7" customFormat="1" ht="14" thickBot="1"/>
    <row r="204" spans="1:16" s="7" customFormat="1" ht="14" thickBot="1">
      <c r="A204" s="46" t="s">
        <v>29</v>
      </c>
      <c r="B204" s="39"/>
      <c r="C204" s="39"/>
      <c r="D204" s="39"/>
      <c r="E204" s="39"/>
      <c r="F204" s="39"/>
      <c r="G204" s="39"/>
      <c r="H204" s="39"/>
      <c r="I204" s="39"/>
      <c r="J204" s="39"/>
      <c r="K204" s="39"/>
      <c r="L204" s="39"/>
      <c r="M204" s="39"/>
      <c r="N204" s="39"/>
      <c r="O204" s="39"/>
      <c r="P204" s="40"/>
    </row>
    <row r="205" spans="1:16" s="7" customFormat="1">
      <c r="A205" s="100" t="str">
        <f>A2</f>
        <v>CP11TT 20° Flat Fan</v>
      </c>
      <c r="B205" s="7" t="s">
        <v>111</v>
      </c>
      <c r="C205" s="7">
        <v>0</v>
      </c>
      <c r="D205" s="7">
        <v>15</v>
      </c>
      <c r="E205" s="7">
        <v>30</v>
      </c>
      <c r="F205" s="7">
        <v>45</v>
      </c>
      <c r="G205" s="7">
        <v>60</v>
      </c>
      <c r="H205" s="7">
        <v>75</v>
      </c>
      <c r="I205" s="7">
        <v>90</v>
      </c>
      <c r="P205" s="42" t="s">
        <v>45</v>
      </c>
    </row>
    <row r="206" spans="1:16" s="7" customFormat="1">
      <c r="A206" s="100" t="str">
        <f t="shared" ref="A206:A219" si="10">A3</f>
        <v>CP11TT 40° Flat Fan</v>
      </c>
      <c r="B206" s="7" t="s">
        <v>111</v>
      </c>
      <c r="C206" s="7">
        <v>0</v>
      </c>
      <c r="D206" s="7">
        <v>15</v>
      </c>
      <c r="E206" s="7">
        <v>30</v>
      </c>
      <c r="F206" s="7">
        <v>45</v>
      </c>
      <c r="G206" s="7">
        <v>60</v>
      </c>
      <c r="H206" s="7">
        <v>75</v>
      </c>
      <c r="I206" s="7">
        <v>90</v>
      </c>
      <c r="P206" s="42" t="s">
        <v>45</v>
      </c>
    </row>
    <row r="207" spans="1:16" s="7" customFormat="1">
      <c r="A207" s="100" t="str">
        <f t="shared" si="10"/>
        <v>CP11TT 80° Flat Fan</v>
      </c>
      <c r="B207" s="7" t="s">
        <v>111</v>
      </c>
      <c r="C207" s="7">
        <v>0</v>
      </c>
      <c r="D207" s="7">
        <v>15</v>
      </c>
      <c r="E207" s="7">
        <v>30</v>
      </c>
      <c r="F207" s="7">
        <v>45</v>
      </c>
      <c r="G207" s="7">
        <v>60</v>
      </c>
      <c r="H207" s="7">
        <v>75</v>
      </c>
      <c r="I207" s="7">
        <v>90</v>
      </c>
      <c r="P207" s="42" t="s">
        <v>45</v>
      </c>
    </row>
    <row r="208" spans="1:16" s="7" customFormat="1">
      <c r="A208" s="100" t="str">
        <f t="shared" si="10"/>
        <v>CP03</v>
      </c>
      <c r="B208" s="7" t="s">
        <v>85</v>
      </c>
      <c r="C208" s="7">
        <v>30</v>
      </c>
      <c r="D208" s="7">
        <v>55</v>
      </c>
      <c r="E208" s="7">
        <v>90</v>
      </c>
      <c r="P208" s="42" t="s">
        <v>115</v>
      </c>
    </row>
    <row r="209" spans="1:16" s="7" customFormat="1">
      <c r="A209" s="100" t="str">
        <f t="shared" si="10"/>
        <v>Steel Disc Core 45</v>
      </c>
      <c r="B209" s="7" t="s">
        <v>32</v>
      </c>
      <c r="C209" s="7">
        <v>0</v>
      </c>
      <c r="D209" s="7">
        <v>15</v>
      </c>
      <c r="E209" s="7">
        <v>30</v>
      </c>
      <c r="F209" s="7">
        <v>45</v>
      </c>
      <c r="G209" s="7">
        <v>60</v>
      </c>
      <c r="H209" s="7">
        <v>75</v>
      </c>
      <c r="I209" s="7">
        <v>90</v>
      </c>
      <c r="P209" s="42" t="s">
        <v>45</v>
      </c>
    </row>
    <row r="210" spans="1:16" s="7" customFormat="1">
      <c r="A210" s="100" t="str">
        <f t="shared" si="10"/>
        <v>Ceramic Disc Core 45</v>
      </c>
      <c r="B210" s="7" t="s">
        <v>32</v>
      </c>
      <c r="C210" s="7">
        <v>0</v>
      </c>
      <c r="D210" s="7">
        <v>15</v>
      </c>
      <c r="E210" s="7">
        <v>30</v>
      </c>
      <c r="F210" s="7">
        <v>45</v>
      </c>
      <c r="G210" s="7">
        <v>60</v>
      </c>
      <c r="H210" s="7">
        <v>75</v>
      </c>
      <c r="I210" s="7">
        <v>90</v>
      </c>
      <c r="P210" s="42" t="s">
        <v>45</v>
      </c>
    </row>
    <row r="211" spans="1:16" s="7" customFormat="1">
      <c r="A211" s="100" t="str">
        <f t="shared" si="10"/>
        <v>Standard 40° Flat Fan</v>
      </c>
      <c r="B211" s="7" t="s">
        <v>32</v>
      </c>
      <c r="C211" s="7">
        <v>0</v>
      </c>
      <c r="D211" s="7">
        <v>15</v>
      </c>
      <c r="E211" s="7">
        <v>30</v>
      </c>
      <c r="F211" s="7">
        <v>45</v>
      </c>
      <c r="G211" s="7">
        <v>60</v>
      </c>
      <c r="H211" s="7">
        <v>75</v>
      </c>
      <c r="I211" s="7">
        <v>90</v>
      </c>
      <c r="P211" s="42" t="s">
        <v>45</v>
      </c>
    </row>
    <row r="212" spans="1:16" s="7" customFormat="1">
      <c r="A212" s="100" t="str">
        <f t="shared" si="10"/>
        <v>Standard 80° Flat Fan</v>
      </c>
      <c r="B212" s="7" t="s">
        <v>32</v>
      </c>
      <c r="C212" s="7">
        <v>0</v>
      </c>
      <c r="D212" s="7">
        <v>15</v>
      </c>
      <c r="E212" s="7">
        <v>30</v>
      </c>
      <c r="F212" s="7">
        <v>45</v>
      </c>
      <c r="G212" s="7">
        <v>60</v>
      </c>
      <c r="H212" s="7">
        <v>75</v>
      </c>
      <c r="I212" s="7">
        <v>90</v>
      </c>
      <c r="P212" s="42" t="s">
        <v>45</v>
      </c>
    </row>
    <row r="213" spans="1:16" s="7" customFormat="1">
      <c r="A213" s="100" t="str">
        <f t="shared" si="10"/>
        <v>CP09</v>
      </c>
      <c r="B213" s="7" t="s">
        <v>85</v>
      </c>
      <c r="C213" s="7">
        <v>0</v>
      </c>
      <c r="D213" s="7">
        <v>5</v>
      </c>
      <c r="E213" s="7">
        <v>30</v>
      </c>
      <c r="P213" s="42" t="s">
        <v>103</v>
      </c>
    </row>
    <row r="214" spans="1:16" s="7" customFormat="1">
      <c r="A214" s="100" t="str">
        <f t="shared" si="10"/>
        <v>CP11TT Straight Stream</v>
      </c>
      <c r="B214" s="7" t="s">
        <v>111</v>
      </c>
      <c r="C214" s="7">
        <v>0</v>
      </c>
      <c r="D214" s="7">
        <v>15</v>
      </c>
      <c r="E214" s="7">
        <v>30</v>
      </c>
      <c r="F214" s="7">
        <v>45</v>
      </c>
      <c r="P214" s="42" t="s">
        <v>100</v>
      </c>
    </row>
    <row r="215" spans="1:16" s="7" customFormat="1">
      <c r="A215" s="100" t="str">
        <f t="shared" si="10"/>
        <v>Disc Core Straight Stream</v>
      </c>
      <c r="B215" s="7" t="s">
        <v>32</v>
      </c>
      <c r="C215" s="7">
        <v>0</v>
      </c>
      <c r="D215" s="7">
        <v>15</v>
      </c>
      <c r="E215" s="7">
        <v>30</v>
      </c>
      <c r="F215" s="7">
        <v>45</v>
      </c>
      <c r="P215" s="42" t="s">
        <v>100</v>
      </c>
    </row>
    <row r="216" spans="1:16" s="7" customFormat="1">
      <c r="A216" s="100" t="str">
        <f t="shared" si="10"/>
        <v>Davidon TriSet</v>
      </c>
      <c r="B216" s="7" t="s">
        <v>32</v>
      </c>
      <c r="C216" s="7">
        <v>0</v>
      </c>
      <c r="D216" s="7">
        <v>22.5</v>
      </c>
      <c r="E216" s="7">
        <v>45</v>
      </c>
      <c r="P216" s="42" t="s">
        <v>100</v>
      </c>
    </row>
    <row r="217" spans="1:16" s="7" customFormat="1">
      <c r="A217" s="100" t="str">
        <f t="shared" si="10"/>
        <v>CP11TT 60° Flat Fan</v>
      </c>
      <c r="B217" s="7" t="s">
        <v>111</v>
      </c>
      <c r="C217" s="7">
        <v>0</v>
      </c>
      <c r="D217" s="7">
        <v>15</v>
      </c>
      <c r="E217" s="7">
        <v>30</v>
      </c>
      <c r="F217" s="7">
        <v>45</v>
      </c>
      <c r="G217" s="7">
        <v>60</v>
      </c>
      <c r="H217" s="7">
        <v>75</v>
      </c>
      <c r="I217" s="7">
        <v>90</v>
      </c>
      <c r="P217" s="42" t="s">
        <v>45</v>
      </c>
    </row>
    <row r="218" spans="1:16" s="7" customFormat="1">
      <c r="A218" s="100" t="str">
        <f t="shared" si="10"/>
        <v>TeeJet SS</v>
      </c>
      <c r="B218" s="7" t="s">
        <v>111</v>
      </c>
      <c r="C218" s="7">
        <v>0</v>
      </c>
      <c r="P218" s="42"/>
    </row>
    <row r="219" spans="1:16" s="7" customFormat="1">
      <c r="A219" s="100" t="str">
        <f t="shared" si="10"/>
        <v>TeeJet H1 4U</v>
      </c>
      <c r="B219" s="7" t="s">
        <v>111</v>
      </c>
      <c r="C219" s="7">
        <v>0</v>
      </c>
      <c r="P219" s="42"/>
    </row>
    <row r="220" spans="1:16" s="7" customFormat="1" ht="14">
      <c r="A220" s="41"/>
      <c r="P220" s="42"/>
    </row>
    <row r="221" spans="1:16" s="7" customFormat="1" ht="14">
      <c r="A221" s="41"/>
      <c r="P221" s="42"/>
    </row>
    <row r="222" spans="1:16" s="7" customFormat="1" ht="14">
      <c r="A222" s="41"/>
      <c r="P222" s="42"/>
    </row>
    <row r="223" spans="1:16" s="7" customFormat="1" ht="15" thickBot="1">
      <c r="A223" s="43"/>
      <c r="B223" s="44"/>
      <c r="C223" s="44"/>
      <c r="D223" s="44"/>
      <c r="E223" s="44"/>
      <c r="F223" s="44"/>
      <c r="G223" s="44"/>
      <c r="H223" s="44"/>
      <c r="I223" s="44"/>
      <c r="J223" s="44"/>
      <c r="K223" s="44"/>
      <c r="L223" s="44"/>
      <c r="M223" s="44"/>
      <c r="N223" s="44"/>
      <c r="O223" s="44"/>
      <c r="P223" s="45"/>
    </row>
    <row r="224" spans="1:16" s="7" customFormat="1" ht="14" thickBot="1"/>
    <row r="225" spans="1:16" ht="14" thickBot="1">
      <c r="A225" s="46" t="s">
        <v>30</v>
      </c>
      <c r="B225" s="39"/>
      <c r="C225" s="39"/>
      <c r="D225" s="39"/>
      <c r="E225" s="39"/>
      <c r="F225" s="39"/>
      <c r="G225" s="39"/>
      <c r="H225" s="39"/>
      <c r="I225" s="39"/>
      <c r="J225" s="39"/>
      <c r="K225" s="39"/>
      <c r="L225" s="39"/>
      <c r="M225" s="39"/>
      <c r="N225" s="39"/>
      <c r="O225" s="39"/>
      <c r="P225" s="40"/>
    </row>
    <row r="226" spans="1:16">
      <c r="A226" s="100" t="str">
        <f>A2</f>
        <v>CP11TT 20° Flat Fan</v>
      </c>
      <c r="B226" s="51">
        <v>120</v>
      </c>
      <c r="C226" s="51">
        <v>125</v>
      </c>
      <c r="D226" s="51">
        <v>130</v>
      </c>
      <c r="E226" s="51">
        <v>135</v>
      </c>
      <c r="F226" s="51">
        <v>140</v>
      </c>
      <c r="G226" s="51">
        <v>145</v>
      </c>
      <c r="H226" s="51">
        <v>150</v>
      </c>
      <c r="I226" s="51">
        <v>155</v>
      </c>
      <c r="J226" s="51">
        <v>160</v>
      </c>
      <c r="K226" s="51">
        <v>165</v>
      </c>
      <c r="L226" s="51">
        <v>170</v>
      </c>
      <c r="M226" s="51">
        <v>175</v>
      </c>
      <c r="N226" s="51">
        <v>180</v>
      </c>
      <c r="O226" s="51"/>
      <c r="P226" s="52"/>
    </row>
    <row r="227" spans="1:16">
      <c r="A227" s="100" t="str">
        <f t="shared" ref="A227:A240" si="11">A3</f>
        <v>CP11TT 40° Flat Fan</v>
      </c>
      <c r="B227" s="7">
        <v>120</v>
      </c>
      <c r="C227" s="7">
        <v>125</v>
      </c>
      <c r="D227" s="7">
        <v>130</v>
      </c>
      <c r="E227" s="7">
        <v>135</v>
      </c>
      <c r="F227" s="7">
        <v>140</v>
      </c>
      <c r="G227" s="7">
        <v>145</v>
      </c>
      <c r="H227" s="7">
        <v>150</v>
      </c>
      <c r="I227" s="7">
        <v>155</v>
      </c>
      <c r="J227" s="7">
        <v>160</v>
      </c>
      <c r="K227" s="7">
        <v>165</v>
      </c>
      <c r="L227" s="7">
        <v>170</v>
      </c>
      <c r="M227" s="7">
        <v>175</v>
      </c>
      <c r="N227" s="7">
        <v>180</v>
      </c>
      <c r="O227" s="7"/>
      <c r="P227" s="42"/>
    </row>
    <row r="228" spans="1:16">
      <c r="A228" s="100" t="str">
        <f t="shared" si="11"/>
        <v>CP11TT 80° Flat Fan</v>
      </c>
      <c r="B228" s="7">
        <v>120</v>
      </c>
      <c r="C228" s="7">
        <v>125</v>
      </c>
      <c r="D228" s="7">
        <v>130</v>
      </c>
      <c r="E228" s="7">
        <v>135</v>
      </c>
      <c r="F228" s="7">
        <v>140</v>
      </c>
      <c r="G228" s="7">
        <v>145</v>
      </c>
      <c r="H228" s="7">
        <v>150</v>
      </c>
      <c r="I228" s="7">
        <v>155</v>
      </c>
      <c r="J228" s="7">
        <v>160</v>
      </c>
      <c r="K228" s="7">
        <v>165</v>
      </c>
      <c r="L228" s="7">
        <v>170</v>
      </c>
      <c r="M228" s="7">
        <v>175</v>
      </c>
      <c r="N228" s="7">
        <v>180</v>
      </c>
      <c r="O228" s="7"/>
      <c r="P228" s="42"/>
    </row>
    <row r="229" spans="1:16">
      <c r="A229" s="100" t="str">
        <f t="shared" si="11"/>
        <v>CP03</v>
      </c>
      <c r="B229" s="7">
        <v>120</v>
      </c>
      <c r="C229" s="7">
        <v>125</v>
      </c>
      <c r="D229" s="7">
        <v>130</v>
      </c>
      <c r="E229" s="7">
        <v>135</v>
      </c>
      <c r="F229" s="7">
        <v>140</v>
      </c>
      <c r="G229" s="7">
        <v>145</v>
      </c>
      <c r="H229" s="7">
        <v>150</v>
      </c>
      <c r="I229" s="7">
        <v>155</v>
      </c>
      <c r="J229" s="7">
        <v>160</v>
      </c>
      <c r="K229" s="7">
        <v>165</v>
      </c>
      <c r="L229" s="7">
        <v>170</v>
      </c>
      <c r="M229" s="7">
        <v>175</v>
      </c>
      <c r="N229" s="7">
        <v>180</v>
      </c>
      <c r="O229" s="7"/>
      <c r="P229" s="42"/>
    </row>
    <row r="230" spans="1:16">
      <c r="A230" s="100" t="str">
        <f t="shared" si="11"/>
        <v>Steel Disc Core 45</v>
      </c>
      <c r="B230" s="7">
        <v>120</v>
      </c>
      <c r="C230" s="7">
        <v>125</v>
      </c>
      <c r="D230" s="7">
        <v>130</v>
      </c>
      <c r="E230" s="7">
        <v>135</v>
      </c>
      <c r="F230" s="7">
        <v>140</v>
      </c>
      <c r="G230" s="7">
        <v>145</v>
      </c>
      <c r="H230" s="7">
        <v>150</v>
      </c>
      <c r="I230" s="7">
        <v>155</v>
      </c>
      <c r="J230" s="7">
        <v>160</v>
      </c>
      <c r="K230" s="7">
        <v>165</v>
      </c>
      <c r="L230" s="7">
        <v>170</v>
      </c>
      <c r="M230" s="7">
        <v>175</v>
      </c>
      <c r="N230" s="7">
        <v>180</v>
      </c>
      <c r="O230" s="7"/>
      <c r="P230" s="42"/>
    </row>
    <row r="231" spans="1:16">
      <c r="A231" s="100" t="str">
        <f t="shared" si="11"/>
        <v>Ceramic Disc Core 45</v>
      </c>
      <c r="B231" s="7">
        <v>120</v>
      </c>
      <c r="C231" s="7">
        <v>125</v>
      </c>
      <c r="D231" s="7">
        <v>130</v>
      </c>
      <c r="E231" s="7">
        <v>135</v>
      </c>
      <c r="F231" s="7">
        <v>140</v>
      </c>
      <c r="G231" s="7">
        <v>145</v>
      </c>
      <c r="H231" s="7">
        <v>150</v>
      </c>
      <c r="I231" s="7">
        <v>155</v>
      </c>
      <c r="J231" s="7">
        <v>160</v>
      </c>
      <c r="K231" s="7">
        <v>165</v>
      </c>
      <c r="L231" s="7">
        <v>170</v>
      </c>
      <c r="M231" s="7">
        <v>175</v>
      </c>
      <c r="N231" s="7">
        <v>180</v>
      </c>
      <c r="O231" s="7"/>
      <c r="P231" s="42"/>
    </row>
    <row r="232" spans="1:16">
      <c r="A232" s="100" t="str">
        <f t="shared" si="11"/>
        <v>Standard 40° Flat Fan</v>
      </c>
      <c r="B232" s="7">
        <v>120</v>
      </c>
      <c r="C232" s="7">
        <v>125</v>
      </c>
      <c r="D232" s="7">
        <v>130</v>
      </c>
      <c r="E232" s="7">
        <v>135</v>
      </c>
      <c r="F232" s="7">
        <v>140</v>
      </c>
      <c r="G232" s="7">
        <v>145</v>
      </c>
      <c r="H232" s="7">
        <v>150</v>
      </c>
      <c r="I232" s="7">
        <v>155</v>
      </c>
      <c r="J232" s="7">
        <v>160</v>
      </c>
      <c r="K232" s="7">
        <v>165</v>
      </c>
      <c r="L232" s="7">
        <v>170</v>
      </c>
      <c r="M232" s="7">
        <v>175</v>
      </c>
      <c r="N232" s="7">
        <v>180</v>
      </c>
      <c r="O232" s="7"/>
      <c r="P232" s="42"/>
    </row>
    <row r="233" spans="1:16">
      <c r="A233" s="100" t="str">
        <f t="shared" si="11"/>
        <v>Standard 80° Flat Fan</v>
      </c>
      <c r="B233" s="7">
        <v>120</v>
      </c>
      <c r="C233" s="7">
        <v>125</v>
      </c>
      <c r="D233" s="7">
        <v>130</v>
      </c>
      <c r="E233" s="7">
        <v>135</v>
      </c>
      <c r="F233" s="7">
        <v>140</v>
      </c>
      <c r="G233" s="7">
        <v>145</v>
      </c>
      <c r="H233" s="7">
        <v>150</v>
      </c>
      <c r="I233" s="7">
        <v>155</v>
      </c>
      <c r="J233" s="7">
        <v>160</v>
      </c>
      <c r="K233" s="7">
        <v>165</v>
      </c>
      <c r="L233" s="7">
        <v>170</v>
      </c>
      <c r="M233" s="7">
        <v>175</v>
      </c>
      <c r="N233" s="7">
        <v>180</v>
      </c>
      <c r="O233" s="7"/>
      <c r="P233" s="42"/>
    </row>
    <row r="234" spans="1:16">
      <c r="A234" s="100" t="str">
        <f t="shared" si="11"/>
        <v>CP09</v>
      </c>
      <c r="B234" s="7">
        <v>120</v>
      </c>
      <c r="C234" s="7">
        <v>125</v>
      </c>
      <c r="D234" s="7">
        <v>130</v>
      </c>
      <c r="E234" s="7">
        <v>135</v>
      </c>
      <c r="F234" s="7">
        <v>140</v>
      </c>
      <c r="G234" s="7">
        <v>145</v>
      </c>
      <c r="H234" s="7">
        <v>150</v>
      </c>
      <c r="I234" s="7">
        <v>155</v>
      </c>
      <c r="J234" s="7">
        <v>160</v>
      </c>
      <c r="K234" s="7">
        <v>165</v>
      </c>
      <c r="L234" s="7">
        <v>170</v>
      </c>
      <c r="M234" s="7">
        <v>175</v>
      </c>
      <c r="N234" s="7">
        <v>180</v>
      </c>
      <c r="O234" s="7"/>
      <c r="P234" s="42"/>
    </row>
    <row r="235" spans="1:16">
      <c r="A235" s="100" t="str">
        <f t="shared" si="11"/>
        <v>CP11TT Straight Stream</v>
      </c>
      <c r="B235" s="7">
        <v>120</v>
      </c>
      <c r="C235" s="7">
        <v>125</v>
      </c>
      <c r="D235" s="7">
        <v>130</v>
      </c>
      <c r="E235" s="7">
        <v>135</v>
      </c>
      <c r="F235" s="7">
        <v>140</v>
      </c>
      <c r="G235" s="7">
        <v>145</v>
      </c>
      <c r="H235" s="7">
        <v>150</v>
      </c>
      <c r="I235" s="7">
        <v>155</v>
      </c>
      <c r="J235" s="7">
        <v>160</v>
      </c>
      <c r="K235" s="7">
        <v>165</v>
      </c>
      <c r="L235" s="7">
        <v>170</v>
      </c>
      <c r="M235" s="7">
        <v>175</v>
      </c>
      <c r="N235" s="7">
        <v>180</v>
      </c>
      <c r="O235" s="7"/>
      <c r="P235" s="42"/>
    </row>
    <row r="236" spans="1:16">
      <c r="A236" s="100" t="str">
        <f t="shared" si="11"/>
        <v>Disc Core Straight Stream</v>
      </c>
      <c r="B236" s="7">
        <v>120</v>
      </c>
      <c r="C236" s="7">
        <v>125</v>
      </c>
      <c r="D236" s="7">
        <v>130</v>
      </c>
      <c r="E236" s="7">
        <v>135</v>
      </c>
      <c r="F236" s="7">
        <v>140</v>
      </c>
      <c r="G236" s="7">
        <v>145</v>
      </c>
      <c r="H236" s="7">
        <v>150</v>
      </c>
      <c r="I236" s="7">
        <v>155</v>
      </c>
      <c r="J236" s="7">
        <v>160</v>
      </c>
      <c r="K236" s="7">
        <v>165</v>
      </c>
      <c r="L236" s="7">
        <v>170</v>
      </c>
      <c r="M236" s="7">
        <v>175</v>
      </c>
      <c r="N236" s="7">
        <v>180</v>
      </c>
      <c r="O236" s="7"/>
      <c r="P236" s="42"/>
    </row>
    <row r="237" spans="1:16">
      <c r="A237" s="100" t="str">
        <f t="shared" si="11"/>
        <v>Davidon TriSet</v>
      </c>
      <c r="B237" s="7">
        <v>120</v>
      </c>
      <c r="C237" s="7">
        <v>125</v>
      </c>
      <c r="D237" s="7">
        <v>130</v>
      </c>
      <c r="E237" s="7">
        <v>135</v>
      </c>
      <c r="F237" s="7">
        <v>140</v>
      </c>
      <c r="G237" s="7">
        <v>145</v>
      </c>
      <c r="H237" s="7">
        <v>150</v>
      </c>
      <c r="I237" s="7">
        <v>155</v>
      </c>
      <c r="J237" s="7">
        <v>160</v>
      </c>
      <c r="K237" s="7">
        <v>165</v>
      </c>
      <c r="L237" s="7">
        <v>170</v>
      </c>
      <c r="M237" s="7">
        <v>175</v>
      </c>
      <c r="N237" s="7">
        <v>180</v>
      </c>
      <c r="O237" s="7"/>
      <c r="P237" s="42"/>
    </row>
    <row r="238" spans="1:16">
      <c r="A238" s="100" t="str">
        <f t="shared" si="11"/>
        <v>CP11TT 60° Flat Fan</v>
      </c>
      <c r="B238" s="7">
        <v>120</v>
      </c>
      <c r="C238" s="7">
        <v>125</v>
      </c>
      <c r="D238" s="7">
        <v>130</v>
      </c>
      <c r="E238" s="7">
        <v>135</v>
      </c>
      <c r="F238" s="7">
        <v>140</v>
      </c>
      <c r="G238" s="7">
        <v>145</v>
      </c>
      <c r="H238" s="7">
        <v>150</v>
      </c>
      <c r="I238" s="7">
        <v>155</v>
      </c>
      <c r="J238" s="7">
        <v>160</v>
      </c>
      <c r="K238" s="7">
        <v>165</v>
      </c>
      <c r="L238" s="7">
        <v>170</v>
      </c>
      <c r="M238" s="7">
        <v>175</v>
      </c>
      <c r="N238" s="7">
        <v>180</v>
      </c>
      <c r="O238" s="7"/>
      <c r="P238" s="42"/>
    </row>
    <row r="239" spans="1:16">
      <c r="A239" s="100" t="str">
        <f t="shared" si="11"/>
        <v>TeeJet SS</v>
      </c>
      <c r="B239" s="7">
        <v>120</v>
      </c>
      <c r="C239" s="7">
        <v>125</v>
      </c>
      <c r="D239" s="7">
        <v>130</v>
      </c>
      <c r="E239" s="7">
        <v>135</v>
      </c>
      <c r="F239" s="7">
        <v>140</v>
      </c>
      <c r="G239" s="7">
        <v>145</v>
      </c>
      <c r="H239" s="7">
        <v>150</v>
      </c>
      <c r="I239" s="7">
        <v>155</v>
      </c>
      <c r="J239" s="7">
        <v>160</v>
      </c>
      <c r="K239" s="7">
        <v>165</v>
      </c>
      <c r="L239" s="7">
        <v>170</v>
      </c>
      <c r="M239" s="7">
        <v>175</v>
      </c>
      <c r="N239" s="7">
        <v>180</v>
      </c>
      <c r="O239" s="7"/>
      <c r="P239" s="42"/>
    </row>
    <row r="240" spans="1:16">
      <c r="A240" s="100" t="str">
        <f t="shared" si="11"/>
        <v>TeeJet H1 4U</v>
      </c>
      <c r="B240" s="7">
        <v>120</v>
      </c>
      <c r="C240" s="7">
        <v>125</v>
      </c>
      <c r="D240" s="7">
        <v>130</v>
      </c>
      <c r="E240" s="7">
        <v>135</v>
      </c>
      <c r="F240" s="7">
        <v>140</v>
      </c>
      <c r="G240" s="7">
        <v>145</v>
      </c>
      <c r="H240" s="7">
        <v>150</v>
      </c>
      <c r="I240" s="7">
        <v>155</v>
      </c>
      <c r="J240" s="7">
        <v>160</v>
      </c>
      <c r="K240" s="7">
        <v>165</v>
      </c>
      <c r="L240" s="7">
        <v>170</v>
      </c>
      <c r="M240" s="7">
        <v>175</v>
      </c>
      <c r="N240" s="7">
        <v>180</v>
      </c>
      <c r="O240" s="7"/>
      <c r="P240" s="42"/>
    </row>
    <row r="241" spans="1:16" ht="14">
      <c r="A241" s="41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42"/>
    </row>
    <row r="242" spans="1:16" ht="14">
      <c r="A242" s="41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42"/>
    </row>
    <row r="243" spans="1:16" ht="14">
      <c r="A243" s="41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42"/>
    </row>
    <row r="244" spans="1:16" ht="15" thickBot="1">
      <c r="A244" s="43"/>
      <c r="B244" s="44"/>
      <c r="C244" s="44"/>
      <c r="D244" s="44"/>
      <c r="E244" s="44"/>
      <c r="F244" s="44"/>
      <c r="G244" s="44"/>
      <c r="H244" s="44"/>
      <c r="I244" s="44"/>
      <c r="J244" s="44"/>
      <c r="K244" s="44"/>
      <c r="L244" s="44"/>
      <c r="M244" s="44"/>
      <c r="N244" s="44"/>
      <c r="O244" s="44"/>
      <c r="P244" s="45"/>
    </row>
  </sheetData>
  <sheetProtection selectLockedCells="1" selectUnlockedCells="1"/>
  <mergeCells count="2">
    <mergeCell ref="D1:R1"/>
    <mergeCell ref="D2:R2"/>
  </mergeCells>
  <pageMargins left="0.7" right="0.7" top="0.75" bottom="0.75" header="0.3" footer="0.3"/>
  <pageSetup orientation="portrait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autoPageBreaks="0"/>
  </sheetPr>
  <dimension ref="A1:L61"/>
  <sheetViews>
    <sheetView zoomScale="85" zoomScaleNormal="85" zoomScalePageLayoutView="85" workbookViewId="0">
      <selection activeCell="G19" sqref="G19"/>
    </sheetView>
  </sheetViews>
  <sheetFormatPr baseColWidth="10" defaultColWidth="8.83203125" defaultRowHeight="13"/>
  <cols>
    <col min="1" max="1" width="14.5" customWidth="1"/>
    <col min="2" max="2" width="18" customWidth="1"/>
  </cols>
  <sheetData>
    <row r="1" spans="1:12" ht="15">
      <c r="D1" s="54"/>
      <c r="E1" s="54"/>
      <c r="F1" s="54"/>
      <c r="G1" s="54"/>
      <c r="H1" s="54"/>
      <c r="I1" s="54"/>
      <c r="J1" s="54"/>
      <c r="K1" s="54"/>
      <c r="L1" s="54"/>
    </row>
    <row r="2" spans="1:12">
      <c r="D2" s="53"/>
      <c r="E2" s="53"/>
      <c r="F2" s="53"/>
      <c r="G2" s="53"/>
      <c r="H2" s="53"/>
      <c r="I2" s="53"/>
      <c r="J2" s="53"/>
      <c r="K2" s="53"/>
      <c r="L2" s="53"/>
    </row>
    <row r="3" spans="1:12">
      <c r="A3" t="s">
        <v>112</v>
      </c>
      <c r="H3" s="53"/>
      <c r="I3" s="53"/>
      <c r="J3" s="53"/>
      <c r="K3" s="53"/>
      <c r="L3" s="53"/>
    </row>
    <row r="4" spans="1:12">
      <c r="A4" t="s">
        <v>113</v>
      </c>
      <c r="H4" s="53"/>
      <c r="I4" s="53"/>
      <c r="J4" s="53"/>
      <c r="K4" s="53"/>
      <c r="L4" s="53"/>
    </row>
    <row r="5" spans="1:12">
      <c r="H5" s="53"/>
      <c r="I5" s="53"/>
      <c r="J5" s="53"/>
      <c r="K5" s="53"/>
      <c r="L5" s="53"/>
    </row>
    <row r="6" spans="1:12">
      <c r="B6" s="7" t="s">
        <v>37</v>
      </c>
      <c r="C6" s="7" t="s">
        <v>38</v>
      </c>
      <c r="D6" s="7" t="s">
        <v>39</v>
      </c>
      <c r="E6" s="7" t="s">
        <v>40</v>
      </c>
      <c r="F6" s="7" t="s">
        <v>41</v>
      </c>
      <c r="G6" t="s">
        <v>150</v>
      </c>
      <c r="I6" s="53"/>
      <c r="J6" s="53"/>
      <c r="K6" s="53"/>
      <c r="L6" s="53"/>
    </row>
    <row r="7" spans="1:12" ht="28">
      <c r="A7" s="136" t="s">
        <v>10</v>
      </c>
      <c r="B7" s="8" t="s">
        <v>37</v>
      </c>
      <c r="C7" s="8" t="s">
        <v>38</v>
      </c>
      <c r="D7" s="8" t="s">
        <v>39</v>
      </c>
      <c r="E7" s="8" t="s">
        <v>40</v>
      </c>
      <c r="F7" s="8" t="s">
        <v>41</v>
      </c>
      <c r="G7" s="53" t="s">
        <v>150</v>
      </c>
      <c r="H7" s="8" t="s">
        <v>11</v>
      </c>
      <c r="J7" s="53"/>
      <c r="K7" s="53"/>
      <c r="L7" s="53"/>
    </row>
    <row r="8" spans="1:12">
      <c r="A8" s="7">
        <v>0.1</v>
      </c>
      <c r="B8" s="103">
        <v>59.5</v>
      </c>
      <c r="C8" s="103">
        <v>110.3</v>
      </c>
      <c r="D8" s="103">
        <v>162</v>
      </c>
      <c r="E8" s="103">
        <v>191.7</v>
      </c>
      <c r="F8" s="103">
        <v>226.1</v>
      </c>
      <c r="G8" s="53">
        <v>302.5</v>
      </c>
      <c r="H8" s="9">
        <f>'Atomization Model'!$E$19</f>
        <v>132.90793807863813</v>
      </c>
      <c r="J8" s="53"/>
      <c r="K8" s="53"/>
      <c r="L8" s="53"/>
    </row>
    <row r="9" spans="1:12">
      <c r="A9" s="7">
        <v>0.5</v>
      </c>
      <c r="B9" s="103">
        <v>134.4</v>
      </c>
      <c r="C9" s="103">
        <v>248.1</v>
      </c>
      <c r="D9" s="103">
        <v>357.8</v>
      </c>
      <c r="E9" s="103">
        <v>431</v>
      </c>
      <c r="F9" s="103">
        <v>500.9</v>
      </c>
      <c r="G9" s="53">
        <v>658.6</v>
      </c>
      <c r="H9" s="9">
        <f>'Atomization Model'!$E$20</f>
        <v>274.77977085606369</v>
      </c>
      <c r="J9" s="53"/>
      <c r="K9" s="53"/>
      <c r="L9" s="53"/>
    </row>
    <row r="10" spans="1:12">
      <c r="A10" s="7">
        <v>0.9</v>
      </c>
      <c r="B10" s="103">
        <v>236.4</v>
      </c>
      <c r="C10" s="103">
        <v>409.4</v>
      </c>
      <c r="D10" s="103">
        <v>584</v>
      </c>
      <c r="E10" s="103">
        <v>737.1</v>
      </c>
      <c r="F10" s="103">
        <v>819.8</v>
      </c>
      <c r="G10" s="53">
        <v>1142.2</v>
      </c>
      <c r="H10" s="9">
        <f>'Atomization Model'!$E$21</f>
        <v>478.08820095903155</v>
      </c>
      <c r="J10" s="53"/>
      <c r="K10" s="53"/>
      <c r="L10" s="53"/>
    </row>
    <row r="11" spans="1:12">
      <c r="D11" s="53"/>
      <c r="E11" s="53"/>
      <c r="F11" s="53"/>
      <c r="G11" s="53"/>
      <c r="H11" s="53"/>
      <c r="I11" s="53"/>
      <c r="J11" s="53"/>
      <c r="K11" s="53"/>
      <c r="L11" s="53"/>
    </row>
    <row r="12" spans="1:12">
      <c r="D12" s="53"/>
      <c r="E12" s="53"/>
      <c r="F12" s="53"/>
      <c r="G12" s="53"/>
      <c r="H12" s="53"/>
      <c r="I12" s="53"/>
      <c r="J12" s="53"/>
      <c r="K12" s="53"/>
      <c r="L12" s="53"/>
    </row>
    <row r="13" spans="1:12">
      <c r="A13" s="7" t="s">
        <v>42</v>
      </c>
      <c r="B13" s="55" t="str">
        <f>IF(H8&gt;=G8, "ULT. COARSE", IF(H8&gt;=F8,"EXT. COARSE",IF(H8&gt;=E8,"VERY COARSE",IF(H8&gt;=D8,"COARSE",IF(H8&gt;=C8,"MEDIUM",IF(H8&gt;=B8,"FINE",IF(H8&gt;=0,"VERY FINE")))))))</f>
        <v>MEDIUM</v>
      </c>
      <c r="C13" s="55">
        <f>IF(H8&gt;=G8, 7, IF(H8&gt;=F8,6,IF(H8&gt;=E8,5,IF(H8&gt;=D8,4,IF(H8&gt;=C8,3,IF(H8&gt;=B8,2,IF(H8&gt;=0,1)))))))</f>
        <v>3</v>
      </c>
      <c r="D13" s="53"/>
      <c r="E13" s="50"/>
      <c r="F13" s="53"/>
      <c r="G13" s="53"/>
      <c r="H13" s="53"/>
      <c r="I13" s="53"/>
      <c r="J13" s="53"/>
      <c r="K13" s="53"/>
      <c r="L13" s="53"/>
    </row>
    <row r="14" spans="1:12">
      <c r="A14" s="7" t="s">
        <v>43</v>
      </c>
      <c r="B14" s="55" t="str">
        <f>IF(H9&gt;=G9, "ULT. COARSE", IF(H9&gt;=F9,"EXT. COARSE",IF(H9&gt;=E9,"VERY COARSE",IF(H9&gt;=D9,"COARSE",IF(H9&gt;=C9,"MEDIUM",IF(H9&gt;=B9,"FINE",IF(H9&gt;=0,"VERY FINE")))))))</f>
        <v>MEDIUM</v>
      </c>
      <c r="C14" s="55">
        <f t="shared" ref="C14:C15" si="0">IF(H9&gt;=G9, 7, IF(H9&gt;=F9,6,IF(H9&gt;=E9,5,IF(H9&gt;=D9,4,IF(H9&gt;=C9,3,IF(H9&gt;=B9,2,IF(H9&gt;=0,1)))))))</f>
        <v>3</v>
      </c>
      <c r="D14" s="53"/>
      <c r="E14" s="53"/>
      <c r="F14" s="53"/>
      <c r="G14" s="53"/>
      <c r="H14" s="53"/>
      <c r="I14" s="53"/>
      <c r="J14" s="53"/>
      <c r="K14" s="53"/>
      <c r="L14" s="53"/>
    </row>
    <row r="15" spans="1:12">
      <c r="A15" s="7" t="s">
        <v>108</v>
      </c>
      <c r="B15" s="55" t="str">
        <f>IF(H10&gt;=G10, "ULT. COARSE", IF(H10&gt;=F10,"EXT. COARSE",IF(H10&gt;=E10,"VERY COARSE",IF(H10&gt;=D10,"COARSE",IF(H10&gt;=C10,"MEDIUM",IF(H10&gt;=B10,"FINE",IF(H10&gt;=0,"VERY FINE")))))))</f>
        <v>MEDIUM</v>
      </c>
      <c r="C15" s="55">
        <f t="shared" si="0"/>
        <v>3</v>
      </c>
      <c r="D15" s="53"/>
      <c r="E15" s="53"/>
      <c r="F15" s="53"/>
      <c r="G15" s="53"/>
      <c r="H15" s="53"/>
      <c r="I15" s="53"/>
      <c r="J15" s="53"/>
      <c r="K15" s="53"/>
      <c r="L15" s="53"/>
    </row>
    <row r="16" spans="1:12">
      <c r="A16" s="7" t="s">
        <v>44</v>
      </c>
      <c r="B16" t="str">
        <f>CHOOSE(MIN(C13:C14),"VERY FINE","FINE","MEDIUM","COARSE","VERY COARSE","EXT. COARSE", "ULT. COARSE")</f>
        <v>MEDIUM</v>
      </c>
      <c r="D16" s="53"/>
      <c r="E16" s="53"/>
      <c r="F16" s="53"/>
      <c r="G16" s="53"/>
      <c r="H16" s="53"/>
      <c r="I16" s="53"/>
      <c r="J16" s="53"/>
      <c r="K16" s="53"/>
      <c r="L16" s="53"/>
    </row>
    <row r="17" spans="1:12">
      <c r="D17" s="53"/>
      <c r="E17" s="53"/>
      <c r="F17" s="53"/>
      <c r="G17" s="53"/>
      <c r="H17" s="53"/>
      <c r="I17" s="53"/>
      <c r="J17" s="53"/>
      <c r="K17" s="53"/>
      <c r="L17" s="53"/>
    </row>
    <row r="18" spans="1:12">
      <c r="A18" s="193"/>
      <c r="B18" s="193"/>
      <c r="C18" s="193"/>
      <c r="D18" s="193"/>
      <c r="E18" s="193"/>
      <c r="F18" s="193"/>
      <c r="G18" s="193"/>
      <c r="H18" s="193"/>
      <c r="I18" s="53"/>
      <c r="J18" s="53"/>
      <c r="K18" s="53"/>
      <c r="L18" s="53"/>
    </row>
    <row r="19" spans="1:12">
      <c r="D19" s="53"/>
      <c r="E19" s="53"/>
      <c r="F19" s="53"/>
      <c r="G19" s="53"/>
      <c r="H19" s="53"/>
      <c r="I19" s="53"/>
      <c r="J19" s="53"/>
      <c r="K19" s="53"/>
      <c r="L19" s="53"/>
    </row>
    <row r="20" spans="1:12">
      <c r="D20" s="53"/>
      <c r="E20" s="53"/>
      <c r="F20" s="53"/>
      <c r="G20" s="53"/>
      <c r="H20" s="53"/>
      <c r="I20" s="53"/>
      <c r="J20" s="53"/>
      <c r="K20" s="53"/>
      <c r="L20" s="53"/>
    </row>
    <row r="21" spans="1:12">
      <c r="D21" s="53"/>
      <c r="E21" s="53"/>
      <c r="F21" s="53"/>
      <c r="G21" s="53"/>
      <c r="H21" s="53"/>
      <c r="I21" s="53"/>
      <c r="J21" s="53"/>
      <c r="K21" s="53"/>
      <c r="L21" s="53"/>
    </row>
    <row r="22" spans="1:12">
      <c r="D22" s="53"/>
      <c r="E22" s="53"/>
      <c r="F22" s="53"/>
      <c r="G22" s="53"/>
      <c r="H22" s="53"/>
      <c r="I22" s="53"/>
      <c r="J22" s="53"/>
      <c r="K22" s="53"/>
      <c r="L22" s="53"/>
    </row>
    <row r="23" spans="1:12">
      <c r="D23" s="53"/>
      <c r="E23" s="53"/>
      <c r="F23" s="53"/>
      <c r="G23" s="53"/>
      <c r="H23" s="53"/>
      <c r="I23" s="53"/>
      <c r="J23" s="53"/>
      <c r="K23" s="53"/>
      <c r="L23" s="53"/>
    </row>
    <row r="24" spans="1:12">
      <c r="D24" s="53"/>
      <c r="E24" s="53"/>
      <c r="F24" s="53"/>
      <c r="G24" s="53"/>
      <c r="H24" s="53"/>
      <c r="I24" s="53"/>
      <c r="J24" s="53"/>
      <c r="K24" s="53"/>
      <c r="L24" s="53"/>
    </row>
    <row r="25" spans="1:12">
      <c r="D25" s="53"/>
      <c r="E25" s="53"/>
      <c r="F25" s="53"/>
      <c r="G25" s="53"/>
      <c r="H25" s="53"/>
      <c r="I25" s="53"/>
      <c r="J25" s="53"/>
      <c r="K25" s="53"/>
      <c r="L25" s="53"/>
    </row>
    <row r="26" spans="1:12">
      <c r="D26" s="53"/>
      <c r="E26" s="53"/>
      <c r="F26" s="53"/>
      <c r="G26" s="53"/>
      <c r="H26" s="53"/>
      <c r="I26" s="53"/>
      <c r="J26" s="53"/>
      <c r="K26" s="53"/>
      <c r="L26" s="53"/>
    </row>
    <row r="27" spans="1:12">
      <c r="D27" s="53"/>
      <c r="E27" s="53"/>
      <c r="F27" s="53"/>
      <c r="G27" s="53"/>
      <c r="H27" s="53"/>
      <c r="I27" s="53"/>
      <c r="J27" s="53"/>
      <c r="K27" s="53"/>
      <c r="L27" s="53"/>
    </row>
    <row r="28" spans="1:12">
      <c r="D28" s="53"/>
      <c r="E28" s="53"/>
      <c r="F28" s="53"/>
      <c r="G28" s="53"/>
      <c r="H28" s="53"/>
      <c r="I28" s="53"/>
      <c r="J28" s="53"/>
      <c r="K28" s="53"/>
      <c r="L28" s="53"/>
    </row>
    <row r="29" spans="1:12">
      <c r="D29" s="53"/>
      <c r="E29" s="53"/>
      <c r="F29" s="53"/>
      <c r="G29" s="53"/>
      <c r="H29" s="53"/>
      <c r="I29" s="53"/>
      <c r="J29" s="53"/>
      <c r="K29" s="53"/>
      <c r="L29" s="53"/>
    </row>
    <row r="30" spans="1:12">
      <c r="D30" s="53"/>
      <c r="E30" s="53"/>
      <c r="F30" s="53"/>
      <c r="G30" s="53"/>
      <c r="H30" s="53"/>
      <c r="I30" s="53"/>
      <c r="J30" s="53"/>
      <c r="K30" s="53"/>
      <c r="L30" s="53"/>
    </row>
    <row r="31" spans="1:12">
      <c r="D31" s="53"/>
      <c r="E31" s="53"/>
      <c r="F31" s="50"/>
      <c r="G31" s="53"/>
      <c r="H31" s="53"/>
      <c r="I31" s="53"/>
      <c r="J31" s="53"/>
      <c r="K31" s="53"/>
      <c r="L31" s="53"/>
    </row>
    <row r="32" spans="1:12">
      <c r="D32" s="53"/>
      <c r="E32" s="53"/>
      <c r="F32" s="53"/>
      <c r="G32" s="53"/>
      <c r="H32" s="53"/>
      <c r="I32" s="53"/>
      <c r="J32" s="53"/>
      <c r="K32" s="53"/>
      <c r="L32" s="53"/>
    </row>
    <row r="33" spans="4:12">
      <c r="D33" s="53"/>
      <c r="E33" s="53"/>
      <c r="F33" s="53"/>
      <c r="G33" s="53"/>
      <c r="H33" s="53"/>
      <c r="I33" s="53"/>
      <c r="J33" s="53"/>
      <c r="K33" s="53"/>
      <c r="L33" s="53"/>
    </row>
    <row r="34" spans="4:12">
      <c r="D34" s="53"/>
      <c r="E34" s="53"/>
      <c r="G34" s="53"/>
      <c r="H34" s="53"/>
      <c r="I34" s="53"/>
      <c r="J34" s="53"/>
      <c r="K34" s="53"/>
      <c r="L34" s="53"/>
    </row>
    <row r="35" spans="4:12">
      <c r="D35" s="53"/>
      <c r="E35" s="53"/>
      <c r="G35" s="53"/>
      <c r="H35" s="53"/>
      <c r="I35" s="53"/>
      <c r="J35" s="53"/>
      <c r="K35" s="53"/>
      <c r="L35" s="53"/>
    </row>
    <row r="36" spans="4:12">
      <c r="D36" s="53"/>
      <c r="E36" s="53"/>
      <c r="F36" s="53"/>
      <c r="G36" s="53"/>
      <c r="H36" s="53"/>
      <c r="I36" s="53"/>
      <c r="J36" s="53"/>
      <c r="K36" s="53"/>
      <c r="L36" s="53"/>
    </row>
    <row r="37" spans="4:12">
      <c r="D37" s="53"/>
      <c r="E37" s="53"/>
      <c r="F37" s="53"/>
      <c r="G37" s="53"/>
      <c r="H37" s="53"/>
      <c r="I37" s="53"/>
      <c r="J37" s="53"/>
      <c r="K37" s="53"/>
      <c r="L37" s="53"/>
    </row>
    <row r="38" spans="4:12">
      <c r="D38" s="53"/>
      <c r="E38" s="53"/>
      <c r="F38" s="53"/>
      <c r="G38" s="53"/>
      <c r="H38" s="53"/>
      <c r="I38" s="53"/>
      <c r="J38" s="53"/>
      <c r="K38" s="53"/>
      <c r="L38" s="53"/>
    </row>
    <row r="39" spans="4:12">
      <c r="D39" s="53"/>
      <c r="E39" s="53"/>
      <c r="F39" s="53"/>
      <c r="G39" s="53"/>
      <c r="H39" s="53"/>
      <c r="I39" s="53"/>
      <c r="J39" s="53"/>
      <c r="K39" s="53"/>
      <c r="L39" s="53"/>
    </row>
    <row r="40" spans="4:12">
      <c r="D40" s="53"/>
      <c r="E40" s="53"/>
      <c r="F40" s="53"/>
      <c r="G40" s="53"/>
      <c r="H40" s="53"/>
      <c r="I40" s="53"/>
      <c r="J40" s="53"/>
      <c r="K40" s="53"/>
      <c r="L40" s="53"/>
    </row>
    <row r="41" spans="4:12">
      <c r="D41" s="53"/>
      <c r="E41" s="53"/>
      <c r="F41" s="53"/>
      <c r="G41" s="53"/>
      <c r="H41" s="53"/>
      <c r="I41" s="53"/>
      <c r="J41" s="53"/>
      <c r="K41" s="53"/>
      <c r="L41" s="53"/>
    </row>
    <row r="42" spans="4:12">
      <c r="D42" s="53"/>
      <c r="E42" s="53"/>
      <c r="F42" s="53"/>
      <c r="G42" s="53"/>
      <c r="H42" s="53"/>
      <c r="I42" s="53"/>
      <c r="J42" s="53"/>
      <c r="K42" s="53"/>
      <c r="L42" s="53"/>
    </row>
    <row r="43" spans="4:12">
      <c r="D43" s="53"/>
      <c r="E43" s="53"/>
      <c r="F43" s="53"/>
      <c r="G43" s="53"/>
      <c r="H43" s="53"/>
      <c r="I43" s="53"/>
      <c r="J43" s="53"/>
      <c r="K43" s="53"/>
      <c r="L43" s="53"/>
    </row>
    <row r="44" spans="4:12">
      <c r="D44" s="53"/>
      <c r="E44" s="53"/>
      <c r="F44" s="53"/>
      <c r="G44" s="53"/>
      <c r="H44" s="53"/>
      <c r="I44" s="53"/>
      <c r="J44" s="53"/>
      <c r="K44" s="53"/>
      <c r="L44" s="53"/>
    </row>
    <row r="45" spans="4:12">
      <c r="D45" s="53"/>
      <c r="E45" s="53"/>
      <c r="F45" s="53"/>
      <c r="G45" s="53"/>
      <c r="H45" s="53"/>
      <c r="I45" s="53"/>
      <c r="J45" s="53"/>
      <c r="K45" s="53"/>
      <c r="L45" s="53"/>
    </row>
    <row r="46" spans="4:12">
      <c r="D46" s="53"/>
      <c r="E46" s="53"/>
      <c r="F46" s="53"/>
      <c r="G46" s="53"/>
      <c r="H46" s="53"/>
      <c r="I46" s="53"/>
      <c r="J46" s="53"/>
      <c r="K46" s="53"/>
      <c r="L46" s="53"/>
    </row>
    <row r="47" spans="4:12">
      <c r="D47" s="53"/>
      <c r="E47" s="53"/>
      <c r="F47" s="53"/>
      <c r="G47" s="53"/>
      <c r="H47" s="53"/>
      <c r="I47" s="53"/>
      <c r="J47" s="53"/>
      <c r="K47" s="53"/>
      <c r="L47" s="53"/>
    </row>
    <row r="48" spans="4:12">
      <c r="D48" s="53"/>
      <c r="E48" s="53"/>
      <c r="F48" s="53"/>
      <c r="G48" s="53"/>
      <c r="H48" s="53"/>
      <c r="I48" s="53"/>
      <c r="J48" s="53"/>
      <c r="K48" s="53"/>
      <c r="L48" s="53"/>
    </row>
    <row r="49" spans="4:12">
      <c r="D49" s="53"/>
      <c r="E49" s="53"/>
      <c r="F49" s="53"/>
      <c r="G49" s="53"/>
      <c r="H49" s="53"/>
      <c r="I49" s="53"/>
      <c r="J49" s="53"/>
      <c r="K49" s="53"/>
      <c r="L49" s="53"/>
    </row>
    <row r="50" spans="4:12">
      <c r="D50" s="53"/>
      <c r="E50" s="53"/>
      <c r="F50" s="53"/>
      <c r="G50" s="53"/>
      <c r="H50" s="53"/>
      <c r="I50" s="53"/>
      <c r="J50" s="53"/>
      <c r="K50" s="53"/>
      <c r="L50" s="53"/>
    </row>
    <row r="51" spans="4:12">
      <c r="D51" s="53"/>
      <c r="E51" s="53"/>
      <c r="F51" s="53"/>
      <c r="G51" s="53"/>
      <c r="H51" s="53"/>
      <c r="I51" s="53"/>
      <c r="J51" s="53"/>
      <c r="K51" s="53"/>
      <c r="L51" s="53"/>
    </row>
    <row r="52" spans="4:12">
      <c r="D52" s="53"/>
      <c r="E52" s="53"/>
      <c r="F52" s="53"/>
      <c r="G52" s="53"/>
      <c r="H52" s="53"/>
      <c r="I52" s="53"/>
      <c r="J52" s="53"/>
      <c r="K52" s="53"/>
      <c r="L52" s="53"/>
    </row>
    <row r="53" spans="4:12">
      <c r="D53" s="53"/>
      <c r="E53" s="53"/>
      <c r="F53" s="53"/>
      <c r="G53" s="53"/>
      <c r="H53" s="53"/>
      <c r="I53" s="53"/>
      <c r="J53" s="53"/>
      <c r="K53" s="53"/>
      <c r="L53" s="53"/>
    </row>
    <row r="54" spans="4:12">
      <c r="D54" s="53"/>
      <c r="E54" s="53"/>
      <c r="F54" s="53"/>
      <c r="G54" s="53"/>
      <c r="H54" s="53"/>
      <c r="I54" s="53"/>
      <c r="J54" s="53"/>
      <c r="K54" s="53"/>
      <c r="L54" s="53"/>
    </row>
    <row r="55" spans="4:12">
      <c r="D55" s="53"/>
      <c r="E55" s="53"/>
      <c r="F55" s="53"/>
      <c r="G55" s="53"/>
      <c r="H55" s="53"/>
      <c r="I55" s="53"/>
      <c r="J55" s="53"/>
      <c r="K55" s="53"/>
      <c r="L55" s="53"/>
    </row>
    <row r="56" spans="4:12">
      <c r="D56" s="53"/>
      <c r="E56" s="53"/>
      <c r="F56" s="53"/>
      <c r="G56" s="53"/>
      <c r="H56" s="53"/>
      <c r="I56" s="53"/>
      <c r="J56" s="53"/>
      <c r="K56" s="53"/>
      <c r="L56" s="53"/>
    </row>
    <row r="57" spans="4:12">
      <c r="D57" s="53"/>
      <c r="E57" s="53"/>
      <c r="F57" s="53"/>
      <c r="G57" s="53"/>
      <c r="H57" s="53"/>
      <c r="I57" s="53"/>
      <c r="J57" s="53"/>
      <c r="K57" s="53"/>
      <c r="L57" s="53"/>
    </row>
    <row r="58" spans="4:12">
      <c r="D58" s="53"/>
      <c r="E58" s="53"/>
      <c r="F58" s="53"/>
      <c r="G58" s="53"/>
      <c r="H58" s="53"/>
      <c r="I58" s="53"/>
      <c r="J58" s="53"/>
      <c r="K58" s="53"/>
      <c r="L58" s="53"/>
    </row>
    <row r="59" spans="4:12">
      <c r="D59" s="53"/>
      <c r="E59" s="53"/>
      <c r="F59" s="53"/>
      <c r="G59" s="53"/>
      <c r="H59" s="53"/>
      <c r="I59" s="53"/>
      <c r="J59" s="53"/>
      <c r="K59" s="53"/>
      <c r="L59" s="53"/>
    </row>
    <row r="60" spans="4:12">
      <c r="D60" s="53"/>
      <c r="E60" s="53"/>
      <c r="F60" s="53"/>
      <c r="G60" s="53"/>
      <c r="H60" s="53"/>
      <c r="I60" s="53"/>
      <c r="J60" s="53"/>
      <c r="K60" s="53"/>
      <c r="L60" s="53"/>
    </row>
    <row r="61" spans="4:12">
      <c r="D61" s="53"/>
      <c r="E61" s="53"/>
      <c r="F61" s="53"/>
      <c r="G61" s="53"/>
      <c r="H61" s="53"/>
      <c r="I61" s="53"/>
      <c r="J61" s="53"/>
      <c r="K61" s="53"/>
      <c r="L61" s="53"/>
    </row>
  </sheetData>
  <sheetProtection selectLockedCells="1" selectUnlockedCells="1"/>
  <mergeCells count="1">
    <mergeCell ref="A18:H1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autoPageBreaks="0"/>
  </sheetPr>
  <dimension ref="A1:O105"/>
  <sheetViews>
    <sheetView topLeftCell="A52" workbookViewId="0">
      <selection activeCell="A88" sqref="A88:E105"/>
    </sheetView>
  </sheetViews>
  <sheetFormatPr baseColWidth="10" defaultColWidth="10.83203125" defaultRowHeight="16"/>
  <cols>
    <col min="1" max="1" width="24.33203125" style="137" bestFit="1" customWidth="1"/>
    <col min="2" max="2" width="10.83203125" style="137"/>
    <col min="3" max="3" width="26.5" style="137" bestFit="1" customWidth="1"/>
    <col min="4" max="16384" width="10.83203125" style="137"/>
  </cols>
  <sheetData>
    <row r="1" spans="1:11">
      <c r="A1" s="137" t="s">
        <v>118</v>
      </c>
      <c r="B1" s="137" t="s">
        <v>28</v>
      </c>
      <c r="C1" s="137" t="s">
        <v>120</v>
      </c>
      <c r="D1" s="137" t="s">
        <v>121</v>
      </c>
      <c r="E1" s="137" t="s">
        <v>122</v>
      </c>
    </row>
    <row r="2" spans="1:11">
      <c r="A2" s="137" t="s">
        <v>119</v>
      </c>
      <c r="B2" s="137">
        <v>4</v>
      </c>
      <c r="C2" s="137" t="str">
        <f>A2&amp;B2</f>
        <v>CP11TT 20° Flat Fan4</v>
      </c>
      <c r="D2" s="137">
        <v>6.6360000000000002E-2</v>
      </c>
      <c r="E2" s="137">
        <v>0.48842999999999998</v>
      </c>
    </row>
    <row r="3" spans="1:11">
      <c r="A3" s="137" t="s">
        <v>119</v>
      </c>
      <c r="B3" s="137">
        <v>6</v>
      </c>
      <c r="C3" s="137" t="str">
        <f t="shared" ref="C3:C66" si="0">A3&amp;B3</f>
        <v>CP11TT 20° Flat Fan6</v>
      </c>
      <c r="D3" s="137">
        <v>9.5000000000000001E-2</v>
      </c>
      <c r="E3" s="137">
        <v>0.49869999999999998</v>
      </c>
    </row>
    <row r="4" spans="1:11">
      <c r="A4" s="137" t="s">
        <v>119</v>
      </c>
      <c r="B4" s="137">
        <v>8</v>
      </c>
      <c r="C4" s="137" t="str">
        <f t="shared" si="0"/>
        <v>CP11TT 20° Flat Fan8</v>
      </c>
      <c r="D4" s="137">
        <v>0.124635</v>
      </c>
      <c r="E4" s="137">
        <v>0.50334000000000001</v>
      </c>
    </row>
    <row r="5" spans="1:11">
      <c r="A5" s="137" t="s">
        <v>119</v>
      </c>
      <c r="B5" s="137">
        <v>10</v>
      </c>
      <c r="C5" s="137" t="str">
        <f t="shared" si="0"/>
        <v>CP11TT 20° Flat Fan10</v>
      </c>
      <c r="D5" s="137">
        <v>0.14959</v>
      </c>
      <c r="E5" s="137">
        <v>0.51898</v>
      </c>
    </row>
    <row r="6" spans="1:11">
      <c r="A6" s="137" t="s">
        <v>119</v>
      </c>
      <c r="B6" s="137">
        <v>12</v>
      </c>
      <c r="C6" s="137" t="str">
        <f t="shared" si="0"/>
        <v>CP11TT 20° Flat Fan12</v>
      </c>
      <c r="D6" s="137">
        <v>0.179398</v>
      </c>
      <c r="E6" s="137">
        <v>0.51883800000000002</v>
      </c>
    </row>
    <row r="7" spans="1:11">
      <c r="A7" s="137" t="s">
        <v>119</v>
      </c>
      <c r="B7" s="137">
        <v>15</v>
      </c>
      <c r="C7" s="137" t="str">
        <f t="shared" si="0"/>
        <v>CP11TT 20° Flat Fan15</v>
      </c>
      <c r="D7" s="137">
        <v>0.23569000000000001</v>
      </c>
      <c r="E7" s="137">
        <v>0.50192999999999999</v>
      </c>
    </row>
    <row r="8" spans="1:11">
      <c r="A8" s="137" t="s">
        <v>119</v>
      </c>
      <c r="B8" s="137">
        <v>20</v>
      </c>
      <c r="C8" s="137" t="str">
        <f t="shared" si="0"/>
        <v>CP11TT 20° Flat Fan20</v>
      </c>
      <c r="D8" s="137">
        <v>0.31352999999999998</v>
      </c>
      <c r="E8" s="137">
        <v>0.50233000000000005</v>
      </c>
    </row>
    <row r="9" spans="1:11">
      <c r="A9" s="137" t="s">
        <v>91</v>
      </c>
      <c r="B9" s="137">
        <v>4</v>
      </c>
      <c r="C9" s="137" t="str">
        <f t="shared" si="0"/>
        <v>CP11TT 40° Flat Fan4</v>
      </c>
      <c r="D9" s="137">
        <v>6.6360000000000002E-2</v>
      </c>
      <c r="E9" s="137">
        <v>0.48842999999999998</v>
      </c>
    </row>
    <row r="10" spans="1:11">
      <c r="A10" s="137" t="s">
        <v>91</v>
      </c>
      <c r="B10" s="137">
        <v>6</v>
      </c>
      <c r="C10" s="137" t="str">
        <f t="shared" si="0"/>
        <v>CP11TT 40° Flat Fan6</v>
      </c>
      <c r="D10" s="137">
        <v>9.5000000000000001E-2</v>
      </c>
      <c r="E10" s="137">
        <v>0.49869999999999998</v>
      </c>
    </row>
    <row r="11" spans="1:11">
      <c r="A11" s="137" t="s">
        <v>91</v>
      </c>
      <c r="B11" s="137">
        <v>8</v>
      </c>
      <c r="C11" s="137" t="str">
        <f t="shared" si="0"/>
        <v>CP11TT 40° Flat Fan8</v>
      </c>
      <c r="D11" s="137">
        <v>0.124635</v>
      </c>
      <c r="E11" s="137">
        <v>0.50334000000000001</v>
      </c>
    </row>
    <row r="12" spans="1:11">
      <c r="A12" s="137" t="s">
        <v>91</v>
      </c>
      <c r="B12" s="137">
        <v>10</v>
      </c>
      <c r="C12" s="137" t="str">
        <f t="shared" si="0"/>
        <v>CP11TT 40° Flat Fan10</v>
      </c>
      <c r="D12" s="137">
        <v>0.14959</v>
      </c>
      <c r="E12" s="137">
        <v>0.51898</v>
      </c>
    </row>
    <row r="13" spans="1:11">
      <c r="A13" s="137" t="s">
        <v>91</v>
      </c>
      <c r="B13" s="137">
        <v>12</v>
      </c>
      <c r="C13" s="137" t="str">
        <f t="shared" si="0"/>
        <v>CP11TT 40° Flat Fan12</v>
      </c>
      <c r="D13" s="137">
        <v>0.179398</v>
      </c>
      <c r="E13" s="137">
        <v>0.51883800000000002</v>
      </c>
    </row>
    <row r="14" spans="1:11">
      <c r="A14" s="137" t="s">
        <v>91</v>
      </c>
      <c r="B14" s="137">
        <v>15</v>
      </c>
      <c r="C14" s="137" t="str">
        <f t="shared" si="0"/>
        <v>CP11TT 40° Flat Fan15</v>
      </c>
      <c r="D14" s="137">
        <v>0.23569000000000001</v>
      </c>
      <c r="E14" s="137">
        <v>0.50192999999999999</v>
      </c>
      <c r="J14" s="137" t="s">
        <v>137</v>
      </c>
      <c r="K14" s="137" t="str">
        <f>'Atomization Model'!G6</f>
        <v>Standard 40° Flat Fan</v>
      </c>
    </row>
    <row r="15" spans="1:11">
      <c r="A15" s="137" t="s">
        <v>91</v>
      </c>
      <c r="B15" s="137">
        <v>20</v>
      </c>
      <c r="C15" s="137" t="str">
        <f t="shared" si="0"/>
        <v>CP11TT 40° Flat Fan20</v>
      </c>
      <c r="D15" s="137">
        <v>0.31352999999999998</v>
      </c>
      <c r="E15" s="137">
        <v>0.50233000000000005</v>
      </c>
      <c r="J15" s="137" t="s">
        <v>28</v>
      </c>
      <c r="K15" s="137">
        <f>'Atomization Model'!F16</f>
        <v>4</v>
      </c>
    </row>
    <row r="16" spans="1:11">
      <c r="A16" s="137" t="s">
        <v>91</v>
      </c>
      <c r="B16" s="137">
        <v>25</v>
      </c>
      <c r="C16" s="137" t="str">
        <f t="shared" si="0"/>
        <v>CP11TT 40° Flat Fan25</v>
      </c>
      <c r="D16" s="137">
        <v>0.37908999999999998</v>
      </c>
      <c r="E16" s="137">
        <v>0.51492000000000004</v>
      </c>
      <c r="J16" s="137" t="s">
        <v>120</v>
      </c>
      <c r="K16" s="137" t="str">
        <f>K14&amp;K15</f>
        <v>Standard 40° Flat Fan4</v>
      </c>
    </row>
    <row r="17" spans="1:15">
      <c r="A17" s="137" t="s">
        <v>91</v>
      </c>
      <c r="B17" s="137">
        <v>30</v>
      </c>
      <c r="C17" s="137" t="str">
        <f t="shared" si="0"/>
        <v>CP11TT 40° Flat Fan30</v>
      </c>
      <c r="D17" s="137">
        <v>0.45290000000000002</v>
      </c>
      <c r="E17" s="137">
        <v>0.51598999999999995</v>
      </c>
    </row>
    <row r="18" spans="1:15">
      <c r="A18" s="137" t="s">
        <v>89</v>
      </c>
      <c r="B18" s="137">
        <v>2</v>
      </c>
      <c r="C18" s="137" t="str">
        <f t="shared" si="0"/>
        <v>CP11TT 80° Flat Fan2</v>
      </c>
      <c r="D18" s="137">
        <v>3.2629999999999999E-2</v>
      </c>
      <c r="E18" s="137">
        <v>0.48809999999999998</v>
      </c>
      <c r="K18" s="138">
        <f>VLOOKUP(K16,NFRTab,2,FALSE)</f>
        <v>6.5175999999999998E-2</v>
      </c>
      <c r="L18" s="138">
        <f>VLOOKUP(K16,NFRTab,3,FALSE)</f>
        <v>0.49385899999999999</v>
      </c>
    </row>
    <row r="19" spans="1:15">
      <c r="A19" s="137" t="s">
        <v>89</v>
      </c>
      <c r="B19" s="137">
        <v>3</v>
      </c>
      <c r="C19" s="137" t="str">
        <f t="shared" si="0"/>
        <v>CP11TT 80° Flat Fan3</v>
      </c>
      <c r="D19" s="137">
        <v>4.5289999999999997E-2</v>
      </c>
      <c r="E19" s="137">
        <v>0.51365000000000005</v>
      </c>
    </row>
    <row r="20" spans="1:15">
      <c r="A20" s="137" t="s">
        <v>89</v>
      </c>
      <c r="B20" s="137">
        <v>4</v>
      </c>
      <c r="C20" s="137" t="str">
        <f t="shared" si="0"/>
        <v>CP11TT 80° Flat Fan4</v>
      </c>
      <c r="D20" s="137">
        <v>6.6360000000000002E-2</v>
      </c>
      <c r="E20" s="137">
        <v>0.48842999999999998</v>
      </c>
      <c r="K20" s="137" t="s">
        <v>123</v>
      </c>
      <c r="L20" s="137">
        <f>K18*L21^L18</f>
        <v>0.40297624763453388</v>
      </c>
      <c r="N20" s="137" t="s">
        <v>132</v>
      </c>
      <c r="O20" s="137">
        <f>'Atomization Model'!D36</f>
        <v>70</v>
      </c>
    </row>
    <row r="21" spans="1:15">
      <c r="A21" s="137" t="s">
        <v>89</v>
      </c>
      <c r="B21" s="137">
        <v>5</v>
      </c>
      <c r="C21" s="137" t="str">
        <f t="shared" si="0"/>
        <v>CP11TT 80° Flat Fan5</v>
      </c>
      <c r="D21" s="137">
        <v>7.7842999999999996E-2</v>
      </c>
      <c r="E21" s="137">
        <v>0.50351999999999997</v>
      </c>
      <c r="K21" s="137" t="s">
        <v>36</v>
      </c>
      <c r="L21" s="137">
        <f>'Atomization Model'!M16</f>
        <v>40</v>
      </c>
      <c r="N21" s="137" t="s">
        <v>133</v>
      </c>
      <c r="O21" s="137">
        <f>'Atomization Model'!D35</f>
        <v>3</v>
      </c>
    </row>
    <row r="22" spans="1:15">
      <c r="A22" s="137" t="s">
        <v>89</v>
      </c>
      <c r="B22" s="137">
        <v>6</v>
      </c>
      <c r="C22" s="137" t="str">
        <f t="shared" si="0"/>
        <v>CP11TT 80° Flat Fan6</v>
      </c>
      <c r="D22" s="137">
        <v>9.5000000000000001E-2</v>
      </c>
      <c r="E22" s="137">
        <v>0.49869999999999998</v>
      </c>
      <c r="K22" s="137" t="s">
        <v>52</v>
      </c>
      <c r="L22" s="137">
        <f>'Atomization Model'!P16</f>
        <v>140</v>
      </c>
      <c r="M22" s="137" t="s">
        <v>134</v>
      </c>
    </row>
    <row r="23" spans="1:15">
      <c r="A23" s="137" t="s">
        <v>89</v>
      </c>
      <c r="B23" s="137">
        <v>8</v>
      </c>
      <c r="C23" s="137" t="str">
        <f t="shared" si="0"/>
        <v>CP11TT 80° Flat Fan8</v>
      </c>
      <c r="D23" s="137">
        <v>0.124635</v>
      </c>
      <c r="E23" s="137">
        <v>0.50334000000000001</v>
      </c>
      <c r="K23" s="137" t="s">
        <v>129</v>
      </c>
      <c r="L23" s="137">
        <f>O21*L22*O20/495</f>
        <v>59.393939393939391</v>
      </c>
    </row>
    <row r="24" spans="1:15">
      <c r="A24" s="137" t="s">
        <v>89</v>
      </c>
      <c r="B24" s="137">
        <v>10</v>
      </c>
      <c r="C24" s="137" t="str">
        <f t="shared" si="0"/>
        <v>CP11TT 80° Flat Fan10</v>
      </c>
      <c r="D24" s="137">
        <v>0.14959</v>
      </c>
      <c r="E24" s="137">
        <v>0.51898</v>
      </c>
    </row>
    <row r="25" spans="1:15">
      <c r="A25" s="137" t="s">
        <v>89</v>
      </c>
      <c r="B25" s="137">
        <v>12</v>
      </c>
      <c r="C25" s="137" t="str">
        <f t="shared" si="0"/>
        <v>CP11TT 80° Flat Fan12</v>
      </c>
      <c r="D25" s="137">
        <v>0.179398</v>
      </c>
      <c r="E25" s="137">
        <v>0.51883800000000002</v>
      </c>
    </row>
    <row r="26" spans="1:15">
      <c r="A26" s="137" t="s">
        <v>89</v>
      </c>
      <c r="B26" s="137">
        <v>15</v>
      </c>
      <c r="C26" s="137" t="str">
        <f t="shared" si="0"/>
        <v>CP11TT 80° Flat Fan15</v>
      </c>
      <c r="D26" s="137">
        <v>0.23569000000000001</v>
      </c>
      <c r="E26" s="137">
        <v>0.50192999999999999</v>
      </c>
    </row>
    <row r="27" spans="1:15">
      <c r="A27" s="137" t="s">
        <v>89</v>
      </c>
      <c r="B27" s="137">
        <v>20</v>
      </c>
      <c r="C27" s="137" t="str">
        <f t="shared" si="0"/>
        <v>CP11TT 80° Flat Fan20</v>
      </c>
      <c r="D27" s="137">
        <v>0.31352999999999998</v>
      </c>
      <c r="E27" s="137">
        <v>0.50233000000000005</v>
      </c>
    </row>
    <row r="28" spans="1:15">
      <c r="A28" s="137" t="s">
        <v>89</v>
      </c>
      <c r="B28" s="137">
        <v>25</v>
      </c>
      <c r="C28" s="137" t="str">
        <f t="shared" si="0"/>
        <v>CP11TT 80° Flat Fan25</v>
      </c>
      <c r="D28" s="137">
        <v>0.37908999999999998</v>
      </c>
      <c r="E28" s="137">
        <v>0.51492000000000004</v>
      </c>
    </row>
    <row r="29" spans="1:15">
      <c r="A29" s="137" t="s">
        <v>89</v>
      </c>
      <c r="B29" s="137">
        <v>30</v>
      </c>
      <c r="C29" s="137" t="str">
        <f t="shared" si="0"/>
        <v>CP11TT 80° Flat Fan30</v>
      </c>
      <c r="D29" s="137">
        <v>0.45290000000000002</v>
      </c>
      <c r="E29" s="137">
        <v>0.51598999999999995</v>
      </c>
    </row>
    <row r="30" spans="1:15">
      <c r="A30" s="137" t="s">
        <v>90</v>
      </c>
      <c r="B30" s="137">
        <v>6.2E-2</v>
      </c>
      <c r="C30" s="137" t="str">
        <f t="shared" si="0"/>
        <v>CP030.062</v>
      </c>
      <c r="D30" s="137">
        <v>6.7930000000000004E-2</v>
      </c>
      <c r="E30" s="137">
        <v>0.57869700000000002</v>
      </c>
    </row>
    <row r="31" spans="1:15">
      <c r="A31" s="137" t="s">
        <v>90</v>
      </c>
      <c r="B31" s="137">
        <v>7.8E-2</v>
      </c>
      <c r="C31" s="137" t="str">
        <f t="shared" si="0"/>
        <v>CP030.078</v>
      </c>
      <c r="D31" s="137">
        <v>0.15414</v>
      </c>
      <c r="E31" s="137">
        <v>0.49787999999999999</v>
      </c>
    </row>
    <row r="32" spans="1:15">
      <c r="A32" s="137" t="s">
        <v>90</v>
      </c>
      <c r="B32" s="137">
        <v>0.125</v>
      </c>
      <c r="C32" s="137" t="str">
        <f t="shared" si="0"/>
        <v>CP030.125</v>
      </c>
      <c r="D32" s="137">
        <v>0.38874999999999998</v>
      </c>
      <c r="E32" s="137">
        <v>0.51605500000000004</v>
      </c>
    </row>
    <row r="33" spans="1:5">
      <c r="A33" s="137" t="s">
        <v>90</v>
      </c>
      <c r="B33" s="137">
        <v>0.17199999999999999</v>
      </c>
      <c r="C33" s="137" t="str">
        <f t="shared" si="0"/>
        <v>CP030.172</v>
      </c>
      <c r="D33" s="137">
        <v>0.80813100000000004</v>
      </c>
      <c r="E33" s="137">
        <v>0.46081100000000003</v>
      </c>
    </row>
    <row r="34" spans="1:5">
      <c r="A34" s="137" t="s">
        <v>92</v>
      </c>
      <c r="B34" s="137">
        <v>2</v>
      </c>
      <c r="C34" s="137" t="str">
        <f t="shared" si="0"/>
        <v>Steel Disc Core 452</v>
      </c>
      <c r="D34" s="137">
        <v>3.4075000000000001E-2</v>
      </c>
      <c r="E34" s="137">
        <v>0.48441000000000001</v>
      </c>
    </row>
    <row r="35" spans="1:5">
      <c r="A35" s="137" t="s">
        <v>92</v>
      </c>
      <c r="B35" s="137">
        <v>4</v>
      </c>
      <c r="C35" s="137" t="str">
        <f t="shared" si="0"/>
        <v>Steel Disc Core 454</v>
      </c>
      <c r="D35" s="137">
        <v>5.8841999999999998E-2</v>
      </c>
      <c r="E35" s="137">
        <v>0.48848999999999998</v>
      </c>
    </row>
    <row r="36" spans="1:5">
      <c r="A36" s="137" t="s">
        <v>92</v>
      </c>
      <c r="B36" s="137">
        <v>6</v>
      </c>
      <c r="C36" s="137" t="str">
        <f t="shared" si="0"/>
        <v>Steel Disc Core 456</v>
      </c>
      <c r="D36" s="137">
        <v>8.7079799999999999E-2</v>
      </c>
      <c r="E36" s="137">
        <v>0.51458599999999999</v>
      </c>
    </row>
    <row r="37" spans="1:5">
      <c r="A37" s="137" t="s">
        <v>92</v>
      </c>
      <c r="B37" s="137">
        <v>8</v>
      </c>
      <c r="C37" s="137" t="str">
        <f t="shared" si="0"/>
        <v>Steel Disc Core 458</v>
      </c>
      <c r="D37" s="137">
        <v>0.122721</v>
      </c>
      <c r="E37" s="137">
        <v>0.521397</v>
      </c>
    </row>
    <row r="38" spans="1:5">
      <c r="A38" s="137" t="s">
        <v>92</v>
      </c>
      <c r="B38" s="137">
        <v>10</v>
      </c>
      <c r="C38" s="137" t="str">
        <f t="shared" si="0"/>
        <v>Steel Disc Core 4510</v>
      </c>
      <c r="D38" s="137">
        <v>0.15915699999999999</v>
      </c>
      <c r="E38" s="137">
        <v>0.52275000000000005</v>
      </c>
    </row>
    <row r="39" spans="1:5">
      <c r="A39" s="137" t="s">
        <v>92</v>
      </c>
      <c r="B39" s="137">
        <v>12</v>
      </c>
      <c r="C39" s="137" t="str">
        <f t="shared" si="0"/>
        <v>Steel Disc Core 4512</v>
      </c>
      <c r="D39" s="137">
        <v>0.196716</v>
      </c>
      <c r="E39" s="137">
        <v>0.52396200000000004</v>
      </c>
    </row>
    <row r="40" spans="1:5">
      <c r="A40" s="137" t="s">
        <v>92</v>
      </c>
      <c r="B40" s="137">
        <v>14</v>
      </c>
      <c r="C40" s="137" t="str">
        <f t="shared" si="0"/>
        <v>Steel Disc Core 4514</v>
      </c>
      <c r="D40" s="137">
        <v>0.230042</v>
      </c>
      <c r="E40" s="137">
        <v>0.51368999999999998</v>
      </c>
    </row>
    <row r="41" spans="1:5">
      <c r="A41" s="137" t="s">
        <v>92</v>
      </c>
      <c r="B41" s="137">
        <v>16</v>
      </c>
      <c r="C41" s="137" t="str">
        <f t="shared" si="0"/>
        <v>Steel Disc Core 4516</v>
      </c>
      <c r="D41" s="137">
        <v>0.25906000000000001</v>
      </c>
      <c r="E41" s="137">
        <v>0.52352900000000002</v>
      </c>
    </row>
    <row r="42" spans="1:5">
      <c r="A42" s="137" t="s">
        <v>105</v>
      </c>
      <c r="B42" s="137">
        <v>2</v>
      </c>
      <c r="C42" s="137" t="str">
        <f t="shared" si="0"/>
        <v>Ceramic Disc Core 452</v>
      </c>
      <c r="D42" s="137">
        <v>3.4075000000000001E-2</v>
      </c>
      <c r="E42" s="137">
        <v>0.48441000000000001</v>
      </c>
    </row>
    <row r="43" spans="1:5">
      <c r="A43" s="137" t="s">
        <v>105</v>
      </c>
      <c r="B43" s="137">
        <v>4</v>
      </c>
      <c r="C43" s="137" t="str">
        <f t="shared" si="0"/>
        <v>Ceramic Disc Core 454</v>
      </c>
      <c r="D43" s="137">
        <v>5.8841999999999998E-2</v>
      </c>
      <c r="E43" s="137">
        <v>0.48848999999999998</v>
      </c>
    </row>
    <row r="44" spans="1:5">
      <c r="A44" s="137" t="s">
        <v>105</v>
      </c>
      <c r="B44" s="137">
        <v>6</v>
      </c>
      <c r="C44" s="137" t="str">
        <f t="shared" si="0"/>
        <v>Ceramic Disc Core 456</v>
      </c>
      <c r="D44" s="137">
        <v>8.7079799999999999E-2</v>
      </c>
      <c r="E44" s="137">
        <v>0.51458599999999999</v>
      </c>
    </row>
    <row r="45" spans="1:5">
      <c r="A45" s="137" t="s">
        <v>105</v>
      </c>
      <c r="B45" s="137">
        <v>8</v>
      </c>
      <c r="C45" s="137" t="str">
        <f t="shared" si="0"/>
        <v>Ceramic Disc Core 458</v>
      </c>
      <c r="D45" s="137">
        <v>0.122721</v>
      </c>
      <c r="E45" s="137">
        <v>0.521397</v>
      </c>
    </row>
    <row r="46" spans="1:5">
      <c r="A46" s="137" t="s">
        <v>105</v>
      </c>
      <c r="B46" s="137">
        <v>10</v>
      </c>
      <c r="C46" s="137" t="str">
        <f t="shared" si="0"/>
        <v>Ceramic Disc Core 4510</v>
      </c>
      <c r="D46" s="137">
        <v>0.15915699999999999</v>
      </c>
      <c r="E46" s="137">
        <v>0.52275000000000005</v>
      </c>
    </row>
    <row r="47" spans="1:5">
      <c r="A47" s="137" t="s">
        <v>138</v>
      </c>
      <c r="B47" s="137">
        <v>2</v>
      </c>
      <c r="C47" s="137" t="str">
        <f t="shared" si="0"/>
        <v>Standard 40° Flat Fan2</v>
      </c>
      <c r="D47" s="137">
        <v>2.9048999999999998E-2</v>
      </c>
      <c r="E47" s="137">
        <v>0.51908500000000002</v>
      </c>
    </row>
    <row r="48" spans="1:5">
      <c r="A48" s="137" t="s">
        <v>138</v>
      </c>
      <c r="B48" s="137">
        <v>4</v>
      </c>
      <c r="C48" s="137" t="str">
        <f t="shared" si="0"/>
        <v>Standard 40° Flat Fan4</v>
      </c>
      <c r="D48" s="137">
        <v>6.5175999999999998E-2</v>
      </c>
      <c r="E48" s="137">
        <v>0.49385899999999999</v>
      </c>
    </row>
    <row r="49" spans="1:5">
      <c r="A49" s="137" t="s">
        <v>138</v>
      </c>
      <c r="B49" s="137">
        <v>6</v>
      </c>
      <c r="C49" s="137" t="str">
        <f t="shared" si="0"/>
        <v>Standard 40° Flat Fan6</v>
      </c>
      <c r="D49" s="137">
        <v>9.3974000000000002E-2</v>
      </c>
      <c r="E49" s="137">
        <v>0.50217500000000004</v>
      </c>
    </row>
    <row r="50" spans="1:5">
      <c r="A50" s="137" t="s">
        <v>138</v>
      </c>
      <c r="B50" s="137">
        <v>8</v>
      </c>
      <c r="C50" s="137" t="str">
        <f t="shared" si="0"/>
        <v>Standard 40° Flat Fan8</v>
      </c>
      <c r="D50" s="137">
        <v>0.118101</v>
      </c>
      <c r="E50" s="137">
        <v>0.5616622</v>
      </c>
    </row>
    <row r="51" spans="1:5">
      <c r="A51" s="137" t="s">
        <v>138</v>
      </c>
      <c r="B51" s="137">
        <v>10</v>
      </c>
      <c r="C51" s="137" t="str">
        <f t="shared" si="0"/>
        <v>Standard 40° Flat Fan10</v>
      </c>
      <c r="D51" s="137">
        <v>0.15286</v>
      </c>
      <c r="E51" s="137">
        <v>0.50749599999999995</v>
      </c>
    </row>
    <row r="52" spans="1:5">
      <c r="A52" s="137" t="s">
        <v>138</v>
      </c>
      <c r="B52" s="137">
        <v>12</v>
      </c>
      <c r="C52" s="137" t="str">
        <f t="shared" si="0"/>
        <v>Standard 40° Flat Fan12</v>
      </c>
      <c r="D52" s="137">
        <v>0.17675399999999999</v>
      </c>
      <c r="E52" s="137">
        <v>0.51710999999999996</v>
      </c>
    </row>
    <row r="53" spans="1:5">
      <c r="A53" s="137" t="s">
        <v>138</v>
      </c>
      <c r="B53" s="137">
        <v>15</v>
      </c>
      <c r="C53" s="137" t="str">
        <f t="shared" si="0"/>
        <v>Standard 40° Flat Fan15</v>
      </c>
      <c r="D53" s="137">
        <v>0.22733999999999999</v>
      </c>
      <c r="E53" s="137">
        <v>0.50942699999999996</v>
      </c>
    </row>
    <row r="54" spans="1:5">
      <c r="A54" s="137" t="s">
        <v>138</v>
      </c>
      <c r="B54" s="137">
        <v>20</v>
      </c>
      <c r="C54" s="137" t="str">
        <f t="shared" si="0"/>
        <v>Standard 40° Flat Fan20</v>
      </c>
      <c r="D54" s="137">
        <v>0.29049000000000003</v>
      </c>
      <c r="E54" s="137">
        <v>0.51908500000000002</v>
      </c>
    </row>
    <row r="55" spans="1:5">
      <c r="A55" s="137" t="s">
        <v>138</v>
      </c>
      <c r="B55" s="137">
        <v>30</v>
      </c>
      <c r="C55" s="137" t="str">
        <f t="shared" si="0"/>
        <v>Standard 40° Flat Fan30</v>
      </c>
      <c r="D55" s="137">
        <v>0.49563000000000001</v>
      </c>
      <c r="E55" s="137">
        <v>0.48860300000000001</v>
      </c>
    </row>
    <row r="56" spans="1:5">
      <c r="A56" s="137" t="s">
        <v>139</v>
      </c>
      <c r="B56" s="137">
        <v>2</v>
      </c>
      <c r="C56" s="137" t="str">
        <f t="shared" si="0"/>
        <v>Standard 80° Flat Fan2</v>
      </c>
      <c r="D56" s="137">
        <v>2.9048999999999998E-2</v>
      </c>
      <c r="E56" s="137">
        <v>0.51908500000000002</v>
      </c>
    </row>
    <row r="57" spans="1:5">
      <c r="A57" s="137" t="s">
        <v>139</v>
      </c>
      <c r="B57" s="137">
        <v>4</v>
      </c>
      <c r="C57" s="137" t="str">
        <f t="shared" si="0"/>
        <v>Standard 80° Flat Fan4</v>
      </c>
      <c r="D57" s="137">
        <v>6.5175999999999998E-2</v>
      </c>
      <c r="E57" s="137">
        <v>0.49385899999999999</v>
      </c>
    </row>
    <row r="58" spans="1:5">
      <c r="A58" s="137" t="s">
        <v>139</v>
      </c>
      <c r="B58" s="137">
        <v>6</v>
      </c>
      <c r="C58" s="137" t="str">
        <f t="shared" si="0"/>
        <v>Standard 80° Flat Fan6</v>
      </c>
      <c r="D58" s="137">
        <v>9.3974000000000002E-2</v>
      </c>
      <c r="E58" s="137">
        <v>0.50217500000000004</v>
      </c>
    </row>
    <row r="59" spans="1:5">
      <c r="A59" s="137" t="s">
        <v>139</v>
      </c>
      <c r="B59" s="137">
        <v>8</v>
      </c>
      <c r="C59" s="137" t="str">
        <f t="shared" si="0"/>
        <v>Standard 80° Flat Fan8</v>
      </c>
      <c r="D59" s="137">
        <v>0.118101</v>
      </c>
      <c r="E59" s="137">
        <v>0.5616622</v>
      </c>
    </row>
    <row r="60" spans="1:5">
      <c r="A60" s="137" t="s">
        <v>139</v>
      </c>
      <c r="B60" s="137">
        <v>10</v>
      </c>
      <c r="C60" s="137" t="str">
        <f t="shared" si="0"/>
        <v>Standard 80° Flat Fan10</v>
      </c>
      <c r="D60" s="137">
        <v>0.15286</v>
      </c>
      <c r="E60" s="137">
        <v>0.50749599999999995</v>
      </c>
    </row>
    <row r="61" spans="1:5">
      <c r="A61" s="137" t="s">
        <v>139</v>
      </c>
      <c r="B61" s="137">
        <v>12</v>
      </c>
      <c r="C61" s="137" t="str">
        <f t="shared" si="0"/>
        <v>Standard 80° Flat Fan12</v>
      </c>
      <c r="D61" s="137">
        <v>0.17675399999999999</v>
      </c>
      <c r="E61" s="137">
        <v>0.51710999999999996</v>
      </c>
    </row>
    <row r="62" spans="1:5">
      <c r="A62" s="137" t="s">
        <v>139</v>
      </c>
      <c r="B62" s="137">
        <v>15</v>
      </c>
      <c r="C62" s="137" t="str">
        <f t="shared" si="0"/>
        <v>Standard 80° Flat Fan15</v>
      </c>
      <c r="D62" s="137">
        <v>0.22733999999999999</v>
      </c>
      <c r="E62" s="137">
        <v>0.50942699999999996</v>
      </c>
    </row>
    <row r="63" spans="1:5">
      <c r="A63" s="137" t="s">
        <v>139</v>
      </c>
      <c r="B63" s="137">
        <v>20</v>
      </c>
      <c r="C63" s="137" t="str">
        <f t="shared" si="0"/>
        <v>Standard 80° Flat Fan20</v>
      </c>
      <c r="D63" s="137">
        <v>0.29049000000000003</v>
      </c>
      <c r="E63" s="137">
        <v>0.51908500000000002</v>
      </c>
    </row>
    <row r="64" spans="1:5">
      <c r="A64" s="137" t="s">
        <v>139</v>
      </c>
      <c r="B64" s="137">
        <v>30</v>
      </c>
      <c r="C64" s="137" t="str">
        <f t="shared" si="0"/>
        <v>Standard 80° Flat Fan30</v>
      </c>
      <c r="D64" s="137">
        <v>0.49563000000000001</v>
      </c>
      <c r="E64" s="137">
        <v>0.48860300000000001</v>
      </c>
    </row>
    <row r="65" spans="1:5">
      <c r="A65" s="137" t="s">
        <v>96</v>
      </c>
      <c r="B65" s="137">
        <v>6.2E-2</v>
      </c>
      <c r="C65" s="137" t="str">
        <f t="shared" si="0"/>
        <v>CP090.062</v>
      </c>
      <c r="D65" s="137">
        <v>6.7930000000000004E-2</v>
      </c>
      <c r="E65" s="137">
        <v>0.57869700000000002</v>
      </c>
    </row>
    <row r="66" spans="1:5">
      <c r="A66" s="137" t="s">
        <v>96</v>
      </c>
      <c r="B66" s="137">
        <v>7.8E-2</v>
      </c>
      <c r="C66" s="137" t="str">
        <f t="shared" si="0"/>
        <v>CP090.078</v>
      </c>
      <c r="D66" s="137">
        <v>0.15414</v>
      </c>
      <c r="E66" s="137">
        <v>0.49787999999999999</v>
      </c>
    </row>
    <row r="67" spans="1:5">
      <c r="A67" s="137" t="s">
        <v>96</v>
      </c>
      <c r="B67" s="137">
        <v>0.125</v>
      </c>
      <c r="C67" s="137" t="str">
        <f t="shared" ref="C67:C88" si="1">A67&amp;B67</f>
        <v>CP090.125</v>
      </c>
      <c r="D67" s="137">
        <v>0.38874999999999998</v>
      </c>
      <c r="E67" s="137">
        <v>0.51605500000000004</v>
      </c>
    </row>
    <row r="68" spans="1:5">
      <c r="A68" s="137" t="s">
        <v>96</v>
      </c>
      <c r="B68" s="137">
        <v>0.17199999999999999</v>
      </c>
      <c r="C68" s="137" t="str">
        <f t="shared" si="1"/>
        <v>CP090.172</v>
      </c>
      <c r="D68" s="137">
        <v>0.80813100000000004</v>
      </c>
      <c r="E68" s="137">
        <v>0.46081100000000003</v>
      </c>
    </row>
    <row r="69" spans="1:5">
      <c r="A69" s="137" t="s">
        <v>98</v>
      </c>
      <c r="B69" s="137">
        <v>6</v>
      </c>
      <c r="C69" s="137" t="str">
        <f t="shared" si="1"/>
        <v>CP11TT Straight Stream6</v>
      </c>
      <c r="D69" s="137">
        <v>9.5000000000000001E-2</v>
      </c>
      <c r="E69" s="137">
        <v>0.49869999999999998</v>
      </c>
    </row>
    <row r="70" spans="1:5">
      <c r="A70" s="137" t="s">
        <v>98</v>
      </c>
      <c r="B70" s="137">
        <v>8</v>
      </c>
      <c r="C70" s="137" t="str">
        <f t="shared" si="1"/>
        <v>CP11TT Straight Stream8</v>
      </c>
      <c r="D70" s="137">
        <v>0.124635</v>
      </c>
      <c r="E70" s="137">
        <v>0.50334000000000001</v>
      </c>
    </row>
    <row r="71" spans="1:5">
      <c r="A71" s="137" t="s">
        <v>98</v>
      </c>
      <c r="B71" s="137">
        <v>10</v>
      </c>
      <c r="C71" s="137" t="str">
        <f t="shared" si="1"/>
        <v>CP11TT Straight Stream10</v>
      </c>
      <c r="D71" s="137">
        <v>0.14959</v>
      </c>
      <c r="E71" s="137">
        <v>0.51898</v>
      </c>
    </row>
    <row r="72" spans="1:5">
      <c r="A72" s="137" t="s">
        <v>98</v>
      </c>
      <c r="B72" s="137">
        <v>12</v>
      </c>
      <c r="C72" s="137" t="str">
        <f t="shared" si="1"/>
        <v>CP11TT Straight Stream12</v>
      </c>
      <c r="D72" s="137">
        <v>0.179398</v>
      </c>
      <c r="E72" s="137">
        <v>0.51883800000000002</v>
      </c>
    </row>
    <row r="73" spans="1:5">
      <c r="A73" s="137" t="s">
        <v>98</v>
      </c>
      <c r="B73" s="137">
        <v>15</v>
      </c>
      <c r="C73" s="137" t="str">
        <f t="shared" si="1"/>
        <v>CP11TT Straight Stream15</v>
      </c>
      <c r="D73" s="137">
        <v>0.23569000000000001</v>
      </c>
      <c r="E73" s="137">
        <v>0.50192999999999999</v>
      </c>
    </row>
    <row r="74" spans="1:5">
      <c r="A74" s="137" t="s">
        <v>98</v>
      </c>
      <c r="B74" s="137">
        <v>20</v>
      </c>
      <c r="C74" s="137" t="str">
        <f t="shared" si="1"/>
        <v>CP11TT Straight Stream20</v>
      </c>
      <c r="D74" s="137">
        <v>0.31352999999999998</v>
      </c>
      <c r="E74" s="137">
        <v>0.50233000000000005</v>
      </c>
    </row>
    <row r="75" spans="1:5">
      <c r="A75" s="137" t="s">
        <v>98</v>
      </c>
      <c r="B75" s="137">
        <v>25</v>
      </c>
      <c r="C75" s="137" t="str">
        <f t="shared" si="1"/>
        <v>CP11TT Straight Stream25</v>
      </c>
      <c r="D75" s="137">
        <v>0.37908999999999998</v>
      </c>
      <c r="E75" s="137">
        <v>0.51492000000000004</v>
      </c>
    </row>
    <row r="76" spans="1:5">
      <c r="A76" s="137" t="s">
        <v>104</v>
      </c>
      <c r="B76" s="137">
        <v>2</v>
      </c>
      <c r="C76" s="137" t="str">
        <f t="shared" si="1"/>
        <v>Disc Core Straight Stream2</v>
      </c>
      <c r="D76" s="137">
        <v>1.942E-2</v>
      </c>
      <c r="E76" s="137">
        <v>0.63424999999999998</v>
      </c>
    </row>
    <row r="77" spans="1:5">
      <c r="A77" s="137" t="s">
        <v>104</v>
      </c>
      <c r="B77" s="137">
        <v>3</v>
      </c>
      <c r="C77" s="137" t="str">
        <f t="shared" si="1"/>
        <v>Disc Core Straight Stream3</v>
      </c>
      <c r="D77" s="137">
        <v>3.4320000000000003E-2</v>
      </c>
      <c r="E77" s="137">
        <v>0.55706</v>
      </c>
    </row>
    <row r="78" spans="1:5">
      <c r="A78" s="137" t="s">
        <v>104</v>
      </c>
      <c r="B78" s="137">
        <v>4</v>
      </c>
      <c r="C78" s="137" t="str">
        <f t="shared" si="1"/>
        <v>Disc Core Straight Stream4</v>
      </c>
      <c r="D78" s="137">
        <v>6.4280000000000004E-2</v>
      </c>
      <c r="E78" s="137">
        <v>0.52880000000000005</v>
      </c>
    </row>
    <row r="79" spans="1:5">
      <c r="A79" s="137" t="s">
        <v>104</v>
      </c>
      <c r="B79" s="137">
        <v>5</v>
      </c>
      <c r="C79" s="137" t="str">
        <f t="shared" si="1"/>
        <v>Disc Core Straight Stream5</v>
      </c>
      <c r="D79" s="137">
        <v>0.11855</v>
      </c>
      <c r="E79" s="137">
        <v>0.49620999999999998</v>
      </c>
    </row>
    <row r="80" spans="1:5">
      <c r="A80" s="137" t="s">
        <v>104</v>
      </c>
      <c r="B80" s="137">
        <v>6</v>
      </c>
      <c r="C80" s="137" t="str">
        <f t="shared" si="1"/>
        <v>Disc Core Straight Stream6</v>
      </c>
      <c r="D80" s="137">
        <v>0.2</v>
      </c>
      <c r="E80" s="137">
        <v>0.44944000000000001</v>
      </c>
    </row>
    <row r="81" spans="1:5">
      <c r="A81" s="137" t="s">
        <v>104</v>
      </c>
      <c r="B81" s="137">
        <v>7</v>
      </c>
      <c r="C81" s="137" t="str">
        <f t="shared" si="1"/>
        <v>Disc Core Straight Stream7</v>
      </c>
      <c r="D81" s="137">
        <v>0.22658</v>
      </c>
      <c r="E81" s="137">
        <v>0.49503799999999998</v>
      </c>
    </row>
    <row r="82" spans="1:5">
      <c r="A82" s="137" t="s">
        <v>104</v>
      </c>
      <c r="B82" s="137">
        <v>8</v>
      </c>
      <c r="C82" s="137" t="str">
        <f t="shared" si="1"/>
        <v>Disc Core Straight Stream8</v>
      </c>
      <c r="D82" s="137">
        <v>0.35376000000000002</v>
      </c>
      <c r="E82" s="137">
        <v>0.44996999999999998</v>
      </c>
    </row>
    <row r="83" spans="1:5">
      <c r="A83" s="137" t="s">
        <v>104</v>
      </c>
      <c r="B83" s="137">
        <v>10</v>
      </c>
      <c r="C83" s="137" t="str">
        <f t="shared" si="1"/>
        <v>Disc Core Straight Stream10</v>
      </c>
      <c r="D83" s="137">
        <v>0.47805999999999998</v>
      </c>
      <c r="E83" s="137">
        <v>0.47081000000000001</v>
      </c>
    </row>
    <row r="84" spans="1:5">
      <c r="A84" s="137" t="s">
        <v>104</v>
      </c>
      <c r="B84" s="137">
        <v>12</v>
      </c>
      <c r="C84" s="137" t="str">
        <f t="shared" si="1"/>
        <v>Disc Core Straight Stream12</v>
      </c>
      <c r="D84" s="137">
        <v>0.56108000000000002</v>
      </c>
      <c r="E84" s="137">
        <v>0.49034</v>
      </c>
    </row>
    <row r="85" spans="1:5">
      <c r="A85" s="137" t="s">
        <v>102</v>
      </c>
      <c r="B85" s="137">
        <v>6.0999999999999999E-2</v>
      </c>
      <c r="C85" s="137" t="str">
        <f t="shared" si="1"/>
        <v>Davidon TriSet0.061</v>
      </c>
      <c r="D85" s="137">
        <v>0.107668</v>
      </c>
      <c r="E85" s="137">
        <v>0.49492700000000001</v>
      </c>
    </row>
    <row r="86" spans="1:5">
      <c r="A86" s="137" t="s">
        <v>102</v>
      </c>
      <c r="B86" s="137">
        <v>7.8E-2</v>
      </c>
      <c r="C86" s="137" t="str">
        <f t="shared" si="1"/>
        <v>Davidon TriSet0.078</v>
      </c>
      <c r="D86" s="137">
        <v>0.171653</v>
      </c>
      <c r="E86" s="137">
        <v>0.48879899999999998</v>
      </c>
    </row>
    <row r="87" spans="1:5">
      <c r="A87" s="137" t="s">
        <v>102</v>
      </c>
      <c r="B87" s="137">
        <v>0.125</v>
      </c>
      <c r="C87" s="137" t="str">
        <f t="shared" si="1"/>
        <v>Davidon TriSet0.125</v>
      </c>
      <c r="D87" s="137">
        <v>0.38169900000000001</v>
      </c>
      <c r="E87" s="137">
        <v>0.50012299999999998</v>
      </c>
    </row>
    <row r="88" spans="1:5">
      <c r="A88" s="137" t="s">
        <v>151</v>
      </c>
      <c r="B88" s="137">
        <v>2</v>
      </c>
      <c r="C88" s="137" t="str">
        <f>A88&amp;B88</f>
        <v>TeeJet SS2</v>
      </c>
      <c r="D88" s="137">
        <v>3.1243E-2</v>
      </c>
      <c r="E88" s="137">
        <v>0.50135300000000005</v>
      </c>
    </row>
    <row r="89" spans="1:5">
      <c r="A89" s="137" t="s">
        <v>151</v>
      </c>
      <c r="B89" s="137">
        <v>3</v>
      </c>
      <c r="C89" s="137" t="str">
        <f>A89&amp;B89</f>
        <v>TeeJet SS3</v>
      </c>
      <c r="D89" s="137">
        <v>4.6759000000000002E-2</v>
      </c>
      <c r="E89" s="137">
        <v>0.50377499999999997</v>
      </c>
    </row>
    <row r="90" spans="1:5">
      <c r="A90" s="137" t="s">
        <v>151</v>
      </c>
      <c r="B90" s="137">
        <v>4</v>
      </c>
      <c r="C90" s="137" t="str">
        <f>A90&amp;B90</f>
        <v>TeeJet SS4</v>
      </c>
      <c r="D90" s="137">
        <v>6.2277399999999997E-2</v>
      </c>
      <c r="E90" s="137">
        <v>0.50496859999999999</v>
      </c>
    </row>
    <row r="91" spans="1:5">
      <c r="A91" s="137" t="s">
        <v>151</v>
      </c>
      <c r="B91" s="137">
        <v>6</v>
      </c>
      <c r="C91" s="137" t="str">
        <f>A91&amp;B91</f>
        <v>TeeJet SS6</v>
      </c>
      <c r="D91" s="137">
        <v>9.3517240000000001E-2</v>
      </c>
      <c r="E91" s="137">
        <v>0.50377510000000003</v>
      </c>
    </row>
    <row r="92" spans="1:5">
      <c r="A92" s="137" t="s">
        <v>151</v>
      </c>
      <c r="B92" s="137">
        <v>8</v>
      </c>
      <c r="C92" s="137" t="str">
        <f t="shared" ref="C92:C105" si="2">A92&amp;B92</f>
        <v>TeeJet SS8</v>
      </c>
      <c r="D92" s="137">
        <v>0.127919</v>
      </c>
      <c r="E92" s="137">
        <v>0.49671650000000001</v>
      </c>
    </row>
    <row r="93" spans="1:5">
      <c r="A93" s="137" t="s">
        <v>151</v>
      </c>
      <c r="B93" s="137">
        <v>10</v>
      </c>
      <c r="C93" s="137" t="str">
        <f t="shared" si="2"/>
        <v>TeeJet SS10</v>
      </c>
      <c r="D93" s="137">
        <v>0.158941</v>
      </c>
      <c r="E93" s="137">
        <v>0.49909100000000001</v>
      </c>
    </row>
    <row r="94" spans="1:5">
      <c r="A94" s="137" t="s">
        <v>151</v>
      </c>
      <c r="B94" s="137">
        <v>12</v>
      </c>
      <c r="C94" s="137" t="str">
        <f t="shared" si="2"/>
        <v>TeeJet SS12</v>
      </c>
      <c r="D94" s="137">
        <v>0.216582</v>
      </c>
      <c r="E94" s="137">
        <v>0.46788800000000003</v>
      </c>
    </row>
    <row r="95" spans="1:5">
      <c r="A95" s="137" t="s">
        <v>151</v>
      </c>
      <c r="B95" s="137">
        <v>15</v>
      </c>
      <c r="C95" s="137" t="str">
        <f t="shared" si="2"/>
        <v>TeeJet SS15</v>
      </c>
      <c r="D95" s="137">
        <v>0.23694200000000001</v>
      </c>
      <c r="E95" s="137">
        <v>0.50031999999999999</v>
      </c>
    </row>
    <row r="96" spans="1:5">
      <c r="A96" s="137" t="s">
        <v>151</v>
      </c>
      <c r="B96" s="137">
        <v>20</v>
      </c>
      <c r="C96" s="137" t="str">
        <f t="shared" si="2"/>
        <v>TeeJet SS20</v>
      </c>
      <c r="D96" s="137">
        <v>0.314942</v>
      </c>
      <c r="E96" s="137">
        <v>0.50093869999999996</v>
      </c>
    </row>
    <row r="97" spans="1:5">
      <c r="A97" s="137" t="s">
        <v>152</v>
      </c>
      <c r="B97" s="137">
        <v>2</v>
      </c>
      <c r="C97" s="137" t="str">
        <f t="shared" si="2"/>
        <v>TeeJet H1 4U2</v>
      </c>
      <c r="D97" s="137">
        <v>3.1243E-2</v>
      </c>
      <c r="E97" s="137">
        <v>0.50135300000000005</v>
      </c>
    </row>
    <row r="98" spans="1:5">
      <c r="A98" s="137" t="s">
        <v>152</v>
      </c>
      <c r="B98" s="137">
        <v>3</v>
      </c>
      <c r="C98" s="137" t="str">
        <f t="shared" si="2"/>
        <v>TeeJet H1 4U3</v>
      </c>
      <c r="D98" s="137">
        <v>4.6759000000000002E-2</v>
      </c>
      <c r="E98" s="137">
        <v>0.50377499999999997</v>
      </c>
    </row>
    <row r="99" spans="1:5">
      <c r="A99" s="137" t="s">
        <v>152</v>
      </c>
      <c r="B99" s="137">
        <v>4</v>
      </c>
      <c r="C99" s="137" t="str">
        <f t="shared" si="2"/>
        <v>TeeJet H1 4U4</v>
      </c>
      <c r="D99" s="137">
        <v>6.2277399999999997E-2</v>
      </c>
      <c r="E99" s="137">
        <v>0.50496859999999999</v>
      </c>
    </row>
    <row r="100" spans="1:5">
      <c r="A100" s="137" t="s">
        <v>152</v>
      </c>
      <c r="B100" s="137">
        <v>6</v>
      </c>
      <c r="C100" s="137" t="str">
        <f t="shared" si="2"/>
        <v>TeeJet H1 4U6</v>
      </c>
      <c r="D100" s="137">
        <v>9.3517240000000001E-2</v>
      </c>
      <c r="E100" s="137">
        <v>0.50377510000000003</v>
      </c>
    </row>
    <row r="101" spans="1:5">
      <c r="A101" s="137" t="s">
        <v>152</v>
      </c>
      <c r="B101" s="137">
        <v>8</v>
      </c>
      <c r="C101" s="137" t="str">
        <f t="shared" si="2"/>
        <v>TeeJet H1 4U8</v>
      </c>
      <c r="D101" s="137">
        <v>0.127919</v>
      </c>
      <c r="E101" s="137">
        <v>0.49671650000000001</v>
      </c>
    </row>
    <row r="102" spans="1:5">
      <c r="A102" s="137" t="s">
        <v>152</v>
      </c>
      <c r="B102" s="137">
        <v>10</v>
      </c>
      <c r="C102" s="137" t="str">
        <f t="shared" si="2"/>
        <v>TeeJet H1 4U10</v>
      </c>
      <c r="D102" s="137">
        <v>0.158941</v>
      </c>
      <c r="E102" s="137">
        <v>0.49909100000000001</v>
      </c>
    </row>
    <row r="103" spans="1:5">
      <c r="A103" s="137" t="s">
        <v>152</v>
      </c>
      <c r="B103" s="137">
        <v>12</v>
      </c>
      <c r="C103" s="137" t="str">
        <f t="shared" si="2"/>
        <v>TeeJet H1 4U12</v>
      </c>
      <c r="D103" s="137">
        <v>0.216582</v>
      </c>
      <c r="E103" s="137">
        <v>0.46788800000000003</v>
      </c>
    </row>
    <row r="104" spans="1:5">
      <c r="A104" s="137" t="s">
        <v>152</v>
      </c>
      <c r="B104" s="137">
        <v>15</v>
      </c>
      <c r="C104" s="137" t="str">
        <f t="shared" si="2"/>
        <v>TeeJet H1 4U15</v>
      </c>
      <c r="D104" s="137">
        <v>0.23694200000000001</v>
      </c>
      <c r="E104" s="137">
        <v>0.50031999999999999</v>
      </c>
    </row>
    <row r="105" spans="1:5">
      <c r="A105" s="137" t="s">
        <v>152</v>
      </c>
      <c r="B105" s="137">
        <v>20</v>
      </c>
      <c r="C105" s="137" t="str">
        <f t="shared" si="2"/>
        <v>TeeJet H1 4U20</v>
      </c>
      <c r="D105" s="137">
        <v>0.314942</v>
      </c>
      <c r="E105" s="137">
        <v>0.50093869999999996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9A8091-648D-6F47-B6FB-2B15C5073786}">
  <dimension ref="A3:L16"/>
  <sheetViews>
    <sheetView workbookViewId="0">
      <selection activeCell="A4" sqref="A4"/>
    </sheetView>
  </sheetViews>
  <sheetFormatPr baseColWidth="10" defaultRowHeight="13"/>
  <cols>
    <col min="2" max="2" width="18.6640625" customWidth="1"/>
  </cols>
  <sheetData>
    <row r="3" spans="1:12">
      <c r="A3" s="7" t="s">
        <v>155</v>
      </c>
      <c r="H3" s="53"/>
      <c r="I3" s="53"/>
      <c r="J3" s="53"/>
      <c r="K3" s="53"/>
      <c r="L3" s="53"/>
    </row>
    <row r="4" spans="1:12">
      <c r="A4" t="s">
        <v>113</v>
      </c>
      <c r="H4" s="53"/>
      <c r="I4" s="53"/>
      <c r="J4" s="53"/>
      <c r="K4" s="53"/>
      <c r="L4" s="53"/>
    </row>
    <row r="5" spans="1:12">
      <c r="H5" s="53"/>
      <c r="I5" s="53"/>
      <c r="J5" s="53"/>
      <c r="K5" s="53"/>
      <c r="L5" s="53"/>
    </row>
    <row r="6" spans="1:12">
      <c r="B6" s="7" t="s">
        <v>37</v>
      </c>
      <c r="C6" s="7" t="s">
        <v>38</v>
      </c>
      <c r="D6" s="7" t="s">
        <v>39</v>
      </c>
      <c r="E6" s="7" t="s">
        <v>40</v>
      </c>
      <c r="F6" s="7" t="s">
        <v>41</v>
      </c>
      <c r="G6" t="s">
        <v>150</v>
      </c>
      <c r="I6" s="53"/>
      <c r="J6" s="53"/>
      <c r="K6" s="53"/>
      <c r="L6" s="53"/>
    </row>
    <row r="7" spans="1:12" ht="42">
      <c r="A7" s="136" t="s">
        <v>10</v>
      </c>
      <c r="B7" s="8" t="s">
        <v>37</v>
      </c>
      <c r="C7" s="8" t="s">
        <v>38</v>
      </c>
      <c r="D7" s="8" t="s">
        <v>39</v>
      </c>
      <c r="E7" s="8" t="s">
        <v>40</v>
      </c>
      <c r="F7" s="8" t="s">
        <v>41</v>
      </c>
      <c r="G7" s="53" t="s">
        <v>150</v>
      </c>
      <c r="H7" s="8" t="s">
        <v>11</v>
      </c>
      <c r="J7" s="53"/>
      <c r="K7" s="53"/>
      <c r="L7" s="53"/>
    </row>
    <row r="8" spans="1:12">
      <c r="A8" s="7">
        <v>0.1</v>
      </c>
      <c r="B8" s="103">
        <v>59.5</v>
      </c>
      <c r="C8" s="103">
        <v>110.3</v>
      </c>
      <c r="D8" s="103">
        <v>162</v>
      </c>
      <c r="E8" s="103">
        <v>191.7</v>
      </c>
      <c r="F8" s="103">
        <v>226.1</v>
      </c>
      <c r="G8" s="53">
        <v>302.5</v>
      </c>
      <c r="H8" s="9">
        <f>'Atomization Model'!$E$19</f>
        <v>132.90793807863813</v>
      </c>
      <c r="J8" s="53"/>
      <c r="K8" s="53"/>
      <c r="L8" s="53"/>
    </row>
    <row r="9" spans="1:12">
      <c r="A9" s="7">
        <v>0.5</v>
      </c>
      <c r="B9" s="103">
        <v>134.4</v>
      </c>
      <c r="C9" s="103">
        <v>248.1</v>
      </c>
      <c r="D9" s="103">
        <v>357.8</v>
      </c>
      <c r="E9" s="103">
        <v>431</v>
      </c>
      <c r="F9" s="103">
        <v>500.9</v>
      </c>
      <c r="G9" s="53">
        <v>658.6</v>
      </c>
      <c r="H9" s="9">
        <f>'Atomization Model'!$E$20</f>
        <v>274.77977085606369</v>
      </c>
      <c r="J9" s="53"/>
      <c r="K9" s="53"/>
      <c r="L9" s="53"/>
    </row>
    <row r="10" spans="1:12">
      <c r="A10" s="7">
        <v>0.9</v>
      </c>
      <c r="B10" s="103">
        <v>236.4</v>
      </c>
      <c r="C10" s="103">
        <v>409.4</v>
      </c>
      <c r="D10" s="103">
        <v>584</v>
      </c>
      <c r="E10" s="103">
        <v>737.1</v>
      </c>
      <c r="F10" s="103">
        <v>819.8</v>
      </c>
      <c r="G10" s="53">
        <v>1142.2</v>
      </c>
      <c r="H10" s="9">
        <f>'Atomization Model'!$E$21</f>
        <v>478.08820095903155</v>
      </c>
      <c r="J10" s="53"/>
      <c r="K10" s="53"/>
      <c r="L10" s="53"/>
    </row>
    <row r="11" spans="1:12">
      <c r="D11" s="53"/>
      <c r="E11" s="53"/>
      <c r="F11" s="53"/>
      <c r="G11" s="53"/>
      <c r="H11" s="53"/>
      <c r="I11" s="53"/>
      <c r="J11" s="53"/>
      <c r="K11" s="53"/>
      <c r="L11" s="53"/>
    </row>
    <row r="12" spans="1:12">
      <c r="D12" s="53"/>
      <c r="E12" s="53"/>
      <c r="F12" s="53"/>
      <c r="G12" s="53"/>
      <c r="H12" s="53"/>
      <c r="I12" s="53"/>
      <c r="J12" s="53"/>
      <c r="K12" s="53"/>
      <c r="L12" s="53"/>
    </row>
    <row r="13" spans="1:12">
      <c r="A13" s="7" t="s">
        <v>42</v>
      </c>
      <c r="B13" s="55" t="str">
        <f>IF(H8&gt;=G8, "ULT. COARSE", IF(H8&gt;=F8,"EXT. COARSE",IF(H8&gt;=E8,"VERY COARSE",IF(H8&gt;=D8,"COARSE",IF(H8&gt;=C8,"MEDIUM",IF(H8&gt;=B8,"FINE",IF(H8&gt;=0,"VERY FINE")))))))</f>
        <v>MEDIUM</v>
      </c>
      <c r="C13" s="55">
        <f>IF(H8&gt;=G8, 7, IF(H8&gt;=F8,6,IF(H8&gt;=E8,5,IF(H8&gt;=D8,4,IF(H8&gt;=C8,3,IF(H8&gt;=B8,2,IF(H8&gt;=0,1)))))))</f>
        <v>3</v>
      </c>
      <c r="D13" s="53"/>
      <c r="E13" s="50"/>
      <c r="F13" s="53"/>
      <c r="G13" s="53"/>
      <c r="H13" s="53"/>
      <c r="I13" s="53"/>
      <c r="J13" s="53"/>
      <c r="K13" s="53"/>
      <c r="L13" s="53"/>
    </row>
    <row r="14" spans="1:12">
      <c r="A14" s="7" t="s">
        <v>43</v>
      </c>
      <c r="B14" s="55" t="str">
        <f>IF(H9&gt;=G9, "ULT. COARSE", IF(H9&gt;=F9,"EXT. COARSE",IF(H9&gt;=E9,"VERY COARSE",IF(H9&gt;=D9,"COARSE",IF(H9&gt;=C9,"MEDIUM",IF(H9&gt;=B9,"FINE",IF(H9&gt;=0,"VERY FINE")))))))</f>
        <v>MEDIUM</v>
      </c>
      <c r="C14" s="55">
        <f t="shared" ref="C14:C15" si="0">IF(H9&gt;=G9, 7, IF(H9&gt;=F9,6,IF(H9&gt;=E9,5,IF(H9&gt;=D9,4,IF(H9&gt;=C9,3,IF(H9&gt;=B9,2,IF(H9&gt;=0,1)))))))</f>
        <v>3</v>
      </c>
      <c r="D14" s="53"/>
      <c r="E14" s="53"/>
      <c r="F14" s="53"/>
      <c r="G14" s="53"/>
      <c r="H14" s="53"/>
      <c r="I14" s="53"/>
      <c r="J14" s="53"/>
      <c r="K14" s="53"/>
      <c r="L14" s="53"/>
    </row>
    <row r="15" spans="1:12">
      <c r="A15" s="7" t="s">
        <v>108</v>
      </c>
      <c r="B15" s="55" t="str">
        <f>IF(H10&gt;=G10, "ULT. COARSE", IF(H10&gt;=F10,"EXT. COARSE",IF(H10&gt;=E10,"VERY COARSE",IF(H10&gt;=D10,"COARSE",IF(H10&gt;=C10,"MEDIUM",IF(H10&gt;=B10,"FINE",IF(H10&gt;=0,"VERY FINE")))))))</f>
        <v>MEDIUM</v>
      </c>
      <c r="C15" s="55">
        <f t="shared" si="0"/>
        <v>3</v>
      </c>
      <c r="D15" s="53"/>
      <c r="E15" s="53"/>
      <c r="F15" s="53"/>
      <c r="G15" s="53"/>
      <c r="H15" s="53"/>
      <c r="I15" s="53"/>
      <c r="J15" s="53"/>
      <c r="K15" s="53"/>
      <c r="L15" s="53"/>
    </row>
    <row r="16" spans="1:12">
      <c r="A16" s="7" t="s">
        <v>44</v>
      </c>
      <c r="B16" t="str">
        <f>CHOOSE(MIN(C13:C14),"VERY FINE","FINE","MEDIUM","COARSE","VERY COARSE","EXT. COARSE", "ULT. COARSE")</f>
        <v>MEDIUM</v>
      </c>
      <c r="D16" s="53"/>
      <c r="E16" s="53"/>
      <c r="F16" s="53"/>
      <c r="G16" s="53"/>
      <c r="H16" s="53"/>
      <c r="I16" s="53"/>
      <c r="J16" s="53"/>
      <c r="K16" s="53"/>
      <c r="L16" s="5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14</vt:i4>
      </vt:variant>
    </vt:vector>
  </HeadingPairs>
  <TitlesOfParts>
    <vt:vector size="19" baseType="lpstr">
      <vt:lpstr>Atomization Model</vt:lpstr>
      <vt:lpstr>Model Parameters</vt:lpstr>
      <vt:lpstr>Reference Nozzles</vt:lpstr>
      <vt:lpstr>Nozzle Flow Rates</vt:lpstr>
      <vt:lpstr>Reference Nozzles S572.3</vt:lpstr>
      <vt:lpstr>Airspeed</vt:lpstr>
      <vt:lpstr>Airspeeds</vt:lpstr>
      <vt:lpstr>Angle</vt:lpstr>
      <vt:lpstr>CCDFactors</vt:lpstr>
      <vt:lpstr>DV0.1</vt:lpstr>
      <vt:lpstr>DV0.5</vt:lpstr>
      <vt:lpstr>DV0.9</vt:lpstr>
      <vt:lpstr>Fixed_Wing___40°_FF_Lg_Orifice</vt:lpstr>
      <vt:lpstr>FW40FFLG</vt:lpstr>
      <vt:lpstr>Less100</vt:lpstr>
      <vt:lpstr>Less200</vt:lpstr>
      <vt:lpstr>NFRTab</vt:lpstr>
      <vt:lpstr>Orifice</vt:lpstr>
      <vt:lpstr>'Atomization Model'!Print_Area</vt:lpstr>
    </vt:vector>
  </TitlesOfParts>
  <Company>ARS, USDA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Reviewer</cp:lastModifiedBy>
  <cp:lastPrinted>2011-01-11T13:39:02Z</cp:lastPrinted>
  <dcterms:created xsi:type="dcterms:W3CDTF">1998-11-30T16:43:08Z</dcterms:created>
  <dcterms:modified xsi:type="dcterms:W3CDTF">2022-11-30T14:09:56Z</dcterms:modified>
</cp:coreProperties>
</file>